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910" activeTab="1"/>
  </bookViews>
  <sheets>
    <sheet name="02 - QUANTIDADES E PREÇOS" sheetId="1" r:id="rId1"/>
    <sheet name="01 - RESUMO" sheetId="2" r:id="rId2"/>
    <sheet name="03 - QUANTITATIVO" sheetId="3" r:id="rId3"/>
    <sheet name="CRONOGRAMA" sheetId="4" r:id="rId4"/>
    <sheet name="CUBAÇÃO DRENAGEM" sheetId="5" state="hidden" r:id="rId5"/>
    <sheet name="composição caixa" sheetId="6" state="hidden" r:id="rId6"/>
    <sheet name="anexo dissipador 2x1,20" sheetId="7" state="hidden" r:id="rId7"/>
    <sheet name="dissp 2x100" sheetId="8" state="hidden" r:id="rId8"/>
    <sheet name="COMP 01" sheetId="9" state="hidden" r:id="rId9"/>
    <sheet name=" COMP 02 2017" sheetId="10" state="hidden" r:id="rId10"/>
    <sheet name="COMP 03" sheetId="11" state="hidden" r:id="rId11"/>
  </sheets>
  <definedNames>
    <definedName name="_xlnm.Print_Area" localSheetId="9">' COMP 02 2017'!$A$1:$H$85</definedName>
    <definedName name="_xlnm.Print_Area" localSheetId="1">'01 - RESUMO'!$A$1:$D$23</definedName>
    <definedName name="_xlnm.Print_Area" localSheetId="0">'02 - QUANTIDADES E PREÇOS'!$A$1:$J$35</definedName>
    <definedName name="_xlnm.Print_Area" localSheetId="2">'03 - QUANTITATIVO'!$A$1:$G$26</definedName>
    <definedName name="_xlnm.Print_Area" localSheetId="6">'anexo dissipador 2x1,20'!$A$1:$G$39</definedName>
    <definedName name="_xlnm.Print_Area" localSheetId="8">'COMP 01'!$A$1:$H$61</definedName>
    <definedName name="_xlnm.Print_Area" localSheetId="10">'COMP 03'!$A$1:$H$67</definedName>
    <definedName name="_xlnm.Print_Area" localSheetId="3">'CRONOGRAMA'!$A$1:$L$20</definedName>
    <definedName name="_xlnm.Print_Area" localSheetId="4">'CUBAÇÃO DRENAGEM'!$A$1:$G$51</definedName>
    <definedName name="_xlnm.Print_Area" localSheetId="7">'dissp 2x100'!$A$1:$G$31</definedName>
    <definedName name="_xlnm.Print_Titles" localSheetId="0">'02 - QUANTIDADES E PREÇOS'!$1:$12</definedName>
  </definedNames>
  <calcPr fullCalcOnLoad="1"/>
</workbook>
</file>

<file path=xl/comments1.xml><?xml version="1.0" encoding="utf-8"?>
<comments xmlns="http://schemas.openxmlformats.org/spreadsheetml/2006/main">
  <authors>
    <author>Engenharia PMSAL</author>
  </authors>
  <commentList>
    <comment ref="C5" authorId="0">
      <text>
        <r>
          <rPr>
            <b/>
            <sz val="9"/>
            <rFont val="Tahoma"/>
            <family val="0"/>
          </rPr>
          <t>Engenharia PMSAL: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<sst xmlns="http://schemas.openxmlformats.org/spreadsheetml/2006/main" count="449" uniqueCount="244">
  <si>
    <t>1.2</t>
  </si>
  <si>
    <t>1.3</t>
  </si>
  <si>
    <t>2.1</t>
  </si>
  <si>
    <t>2.2</t>
  </si>
  <si>
    <t>3.1</t>
  </si>
  <si>
    <t>3.2</t>
  </si>
  <si>
    <t>ITEM</t>
  </si>
  <si>
    <t>TOTAL</t>
  </si>
  <si>
    <t>QUANT.</t>
  </si>
  <si>
    <t>%</t>
  </si>
  <si>
    <t>DRENAGEM DE ÁGUAS PLUVIAIS</t>
  </si>
  <si>
    <t>TOTAL GERAL</t>
  </si>
  <si>
    <t>Responsável Técnico:</t>
  </si>
  <si>
    <t>Item</t>
  </si>
  <si>
    <t>Responsável Técnico</t>
  </si>
  <si>
    <t>m3</t>
  </si>
  <si>
    <t>2.3</t>
  </si>
  <si>
    <t>3.8</t>
  </si>
  <si>
    <t>2.4</t>
  </si>
  <si>
    <t>2.5</t>
  </si>
  <si>
    <t>1.1</t>
  </si>
  <si>
    <t>COMPRIMENTO           LINEAR</t>
  </si>
  <si>
    <t>M</t>
  </si>
  <si>
    <t>M3</t>
  </si>
  <si>
    <t>TRECHO BENEFICIADO</t>
  </si>
  <si>
    <t>ÁREA</t>
  </si>
  <si>
    <t>VOLUME</t>
  </si>
  <si>
    <t>LARGURA</t>
  </si>
  <si>
    <t>ALTURA</t>
  </si>
  <si>
    <t>01/01</t>
  </si>
  <si>
    <t xml:space="preserve"> Tubos de Concreto Armado CA-1com Diâmetro = 0,80 m</t>
  </si>
  <si>
    <t>=SOMA(J12:J16)</t>
  </si>
  <si>
    <t>VOLUME DA TUBULAÇÃO</t>
  </si>
  <si>
    <t>VOLUME DO REATERRO</t>
  </si>
  <si>
    <t>Codigo</t>
  </si>
  <si>
    <t>Descrição</t>
  </si>
  <si>
    <t>Unid</t>
  </si>
  <si>
    <t>Qtd.</t>
  </si>
  <si>
    <t>Preço Unit.</t>
  </si>
  <si>
    <t>Total Item</t>
  </si>
  <si>
    <t>PLANILHA DE CUBAÇÃO DA DRENAGEM</t>
  </si>
  <si>
    <t>ESCAVAÇÃO DE VALAS</t>
  </si>
  <si>
    <t>VOLUME DA LASTRO DE AREIA</t>
  </si>
  <si>
    <t xml:space="preserve">   PAVIMENTAÇÃO ASFÁLTICA E DRENAGEM DE AGUAS PLUVIAIS </t>
  </si>
  <si>
    <t>220</t>
  </si>
  <si>
    <t>1009</t>
  </si>
  <si>
    <t>214</t>
  </si>
  <si>
    <t>656</t>
  </si>
  <si>
    <t>3180</t>
  </si>
  <si>
    <t>Reaterro de Vala mecânico</t>
  </si>
  <si>
    <t>Reaterro de Vala manual</t>
  </si>
  <si>
    <t>UNIDADE</t>
  </si>
  <si>
    <t>QUANTIDADE</t>
  </si>
  <si>
    <t>PREÇO UNIT.</t>
  </si>
  <si>
    <t>CUSTO TOTAL</t>
  </si>
  <si>
    <t>OBS:</t>
  </si>
  <si>
    <t>Caixa de Passagem (1,20 x 1,20 x 1,50 m) c/ tampa</t>
  </si>
  <si>
    <t>UN</t>
  </si>
  <si>
    <t>CONCRETO ARMADO FCK=15MPA (PREP.NA OBRA C/BETONEIRA), INCL. IMPERMEAB, FORMAS C/COMPENS. RESIN.12MM (REP.5X)/ARMACAO CA-50/LANCAM/VIBRACAO PARA TAMPA DA CAIXA</t>
  </si>
  <si>
    <t>TAMAPA DE CONCRETO ARMADO</t>
  </si>
  <si>
    <t>CONCRETO DOSADO 10 MPA SOMENTE MATERIAIS INCL 5% PERDAS</t>
  </si>
  <si>
    <r>
      <t>2,00X2,00X 0,10:</t>
    </r>
    <r>
      <rPr>
        <b/>
        <sz val="10"/>
        <rFont val="Arial"/>
        <family val="2"/>
      </rPr>
      <t xml:space="preserve"> 0,40m3</t>
    </r>
  </si>
  <si>
    <t>ALVENARIA TIJOLO MACICO 7X10X20CM CIM/SB/AR 1:2:2 PROF=80A160CM 1VEZ P/CAIXAS ENTERRADAS</t>
  </si>
  <si>
    <r>
      <t>cada parede:  1,20X1,50 total 7,2m2 - 0,4536 x2 dos tubos =</t>
    </r>
    <r>
      <rPr>
        <b/>
        <sz val="10"/>
        <rFont val="Arial"/>
        <family val="2"/>
      </rPr>
      <t>6,2928m2</t>
    </r>
  </si>
  <si>
    <t>CARPINTEIRO DE FORMA</t>
  </si>
  <si>
    <t>H</t>
  </si>
  <si>
    <t>PEDREIRO</t>
  </si>
  <si>
    <t>SERVENTE OU OPERARIO NAO QUALIFICADO</t>
  </si>
  <si>
    <t>TABUA MADEIRA 3A QUALIDADE 2,5 X 30,0CM (1 X 12") NAO APARELHADA</t>
  </si>
  <si>
    <t>SEM BDI</t>
  </si>
  <si>
    <t>TOTAL COM BDI</t>
  </si>
  <si>
    <t>MEMORIA DE CALCULO</t>
  </si>
  <si>
    <t>PISO =</t>
  </si>
  <si>
    <t>AREA = 5,95 X 4,6 = 27,31</t>
  </si>
  <si>
    <t>LARGURA =0,25</t>
  </si>
  <si>
    <t>VOLUME = 6,84</t>
  </si>
  <si>
    <t>FACE LATERAL =</t>
  </si>
  <si>
    <t>AREA= 17,95</t>
  </si>
  <si>
    <t>LARGURA= 0,25M</t>
  </si>
  <si>
    <t>VOLUME= 4,48 X 2=8,96</t>
  </si>
  <si>
    <t>OBSTACULO FRONTAL =</t>
  </si>
  <si>
    <t xml:space="preserve">AREA = 0,83 M2 </t>
  </si>
  <si>
    <t>LARGURA= 4,0M</t>
  </si>
  <si>
    <t>VOLUME = 3,32</t>
  </si>
  <si>
    <t>PAREDE DO TUBO</t>
  </si>
  <si>
    <t xml:space="preserve">AREA =9,52 M2 </t>
  </si>
  <si>
    <t>VOLUME = 2,38</t>
  </si>
  <si>
    <t>VOLUME TOTAL =</t>
  </si>
  <si>
    <t>21,50 M3</t>
  </si>
  <si>
    <t>COMPOSIÇÃO 01</t>
  </si>
  <si>
    <t>COMPOSIÇÃO - 02</t>
  </si>
  <si>
    <t>COMPOSIÇÃO - 03</t>
  </si>
  <si>
    <t>1.5</t>
  </si>
  <si>
    <t>201</t>
  </si>
  <si>
    <t/>
  </si>
  <si>
    <t>1.4</t>
  </si>
  <si>
    <t>1123</t>
  </si>
  <si>
    <t>199</t>
  </si>
  <si>
    <t>Dissipador de Energia 2Ø 1,20M - 21,5 m3 de Concreto Armado</t>
  </si>
  <si>
    <t xml:space="preserve"> Dissipador de Energia Tipo Peterka Para Tubulação Diâmetro = 2 X 1,20 m Incluindo Material e Mão de Obra</t>
  </si>
  <si>
    <t>LARGURA= 3,6M</t>
  </si>
  <si>
    <t>VOLUME = 2,99</t>
  </si>
  <si>
    <t>AREA = 5,95 X 4,2 = 24,99</t>
  </si>
  <si>
    <t>VOLUME = 6,25</t>
  </si>
  <si>
    <t>20,58 M3</t>
  </si>
  <si>
    <t>Dissipador de Energia 2Ø 1,00M - 20,58 m3 de Concreto Armado</t>
  </si>
  <si>
    <t>PREÇO TOTAL C/ B.D.I. 25%</t>
  </si>
  <si>
    <t>CONCRETO ARMADO FCK=18MPA (PREP.NA OBRA C/BETONEIRA), INCL. IMPERMEAB, FORMAS C/COMPENS. RESIN.12MM (REP.5X)/ARMACAO CA-50/LANCAM/VIBRACAO</t>
  </si>
  <si>
    <t>Dissipador de Energia Tipo Peterka Para Tubulação Diâmetro = 2 X 1,00 m Incluindo Material e Mão de Obra</t>
  </si>
  <si>
    <t>OBRA :</t>
  </si>
  <si>
    <t>LOCAL:</t>
  </si>
  <si>
    <t>ÁREA TOTAL:</t>
  </si>
  <si>
    <t>PROPRIETÁRIO:</t>
  </si>
  <si>
    <t>PREFEITURA MUNICIPAL DE GUARANTÃ DO NORTE</t>
  </si>
  <si>
    <t>ESTADO DE MATO GROSSO</t>
  </si>
  <si>
    <t>PLANILHA ORÇAMENTÁRIA</t>
  </si>
  <si>
    <t>REFERÊNCIA</t>
  </si>
  <si>
    <t>CÓDIGO</t>
  </si>
  <si>
    <t>BDI :</t>
  </si>
  <si>
    <t>VALOR UNITÁRIO SEM BDI</t>
  </si>
  <si>
    <t>VALOR DO BDI</t>
  </si>
  <si>
    <t xml:space="preserve">VALOR UNITÁRIO COM BDI </t>
  </si>
  <si>
    <t>VALOR TOTAL   (R$)</t>
  </si>
  <si>
    <t>SUBTOTAL</t>
  </si>
  <si>
    <t>DESCRIÇÃO DOS SERVIÇOS</t>
  </si>
  <si>
    <t>SINAPI</t>
  </si>
  <si>
    <t>COMPOSIÇÃO DE PREÇOS UNITÁRIOS DE REFERÊNCIA</t>
  </si>
  <si>
    <t xml:space="preserve">DESCRIÇÃO: </t>
  </si>
  <si>
    <t>UND</t>
  </si>
  <si>
    <t>1.0</t>
  </si>
  <si>
    <t>MATERIAIS E MÃO DE OBRA</t>
  </si>
  <si>
    <t>CAMINHÃO BASCULANTE 10 M3, TRUCADO CABINE SIMPLES, PESO BRUTO TOTAL 23.000 KG, CARGA ÚTIL MÁXIMA 15.935 KG, DISTÂNCIA ENTRE EIXOS 4,80 M, POTÊNCIA 230 CV INCLUSIVE CAÇAMBA METÁLICA - CHP DIURNO. AF_06/2014</t>
  </si>
  <si>
    <t>CHP</t>
  </si>
  <si>
    <t>TOTAL SEM BDI</t>
  </si>
  <si>
    <t>BDI - 25,00%</t>
  </si>
  <si>
    <t>BDI:</t>
  </si>
  <si>
    <t>PRODUÇÃO DESTA COMPOSIÇÃO: 1,00 M3</t>
  </si>
  <si>
    <t xml:space="preserve">REFERÊNCIA PREÇOS: SINAPI JANEIRO / 2017  (COM DESONERAÇÃO) </t>
  </si>
  <si>
    <t>Eng.º Civil - CREA 1204274770</t>
  </si>
  <si>
    <t>Loris Silva</t>
  </si>
  <si>
    <t>TRANSPORTE COMERCIAL DE MATERIAL BETUMINOSO A FRIO (MATERIAL BETUMINOSO - CM-30 E RR2C)</t>
  </si>
  <si>
    <t>REFERÂNCIA : INSTRUÇÃO DE SERVIÇO Nº 2 DE 18 DE JAN/2011 DO DNIT</t>
  </si>
  <si>
    <t>TRANSPORTE DE MATERIAL BETUMINOSO</t>
  </si>
  <si>
    <t>DISTÂNCIA DE TRANPORTE - MATERIAL BETUMINOSO</t>
  </si>
  <si>
    <t>DISTÊNCIA (D)</t>
  </si>
  <si>
    <t>ICMS</t>
  </si>
  <si>
    <t>FÓRMULA DE TRANSPORTE - IS Nº 2 DE JANEIRO DE 2011</t>
  </si>
  <si>
    <t>1 - CUSTO DE TRANSPORTE A FRIO EM RODOVIA PAVIMENTADA</t>
  </si>
  <si>
    <t>T = (22,244 + 0,223 X D) / (1 - ICMS) / ton</t>
  </si>
  <si>
    <t>ATUALIZAÇÃO DOS IÍNDICES PARA TRANSPORTE DE MATERIAIS ETUMINOSOS</t>
  </si>
  <si>
    <t>ÍNDICE REAJUSTAMENTO PAVIMENTAÇÃO</t>
  </si>
  <si>
    <t>JANEIRO DE 2009</t>
  </si>
  <si>
    <t>MARÇO DE 2017</t>
  </si>
  <si>
    <t>ÍNDICE DE ATUALIZAÇÃO ATÉ A DATA BASE DO ORÇAMENTO (li)</t>
  </si>
  <si>
    <t>ÍNDICE DE ATUALIZAÇÃO REFERENTE A DATA FÓRMULA (lo)</t>
  </si>
  <si>
    <t>lo</t>
  </si>
  <si>
    <t>Fórmulas Atualizada</t>
  </si>
  <si>
    <t>DATA:</t>
  </si>
  <si>
    <t>LORIS SILVA</t>
  </si>
  <si>
    <t>ENG.º CIVIL - CREA 1204274770</t>
  </si>
  <si>
    <t>CÓDIGO DA COMPOSIÇÃO SINAPI - CÓDIGO 72894</t>
  </si>
  <si>
    <t>ASSUNTO</t>
  </si>
  <si>
    <t>SUBSTITUIÇÃO DE CAMINHÃO BASCULANTE DE 6M3 PELO CAMINHÃO BASCULANTE DE 10M3</t>
  </si>
  <si>
    <t>SINAPI COMPOSIÇÃO</t>
  </si>
  <si>
    <t>CARGA, MANOBRAS E DESCARGA DE MISTURA DE SOLOS E AGREGADOS, COM CAMINHÃO BASCULANTE 10M3, DESCARGA EM DISTRIBUIDOR.</t>
  </si>
  <si>
    <t>TRECHO : CUIABÁ - MT  A GUARANTÃ DO NORTE - MT</t>
  </si>
  <si>
    <t>725 KM DE CUIABÁ A GUARANTÃ</t>
  </si>
  <si>
    <t>Fórmula reajustamento:</t>
  </si>
  <si>
    <t>Cálculo Atualizado:</t>
  </si>
  <si>
    <r>
      <t>IR = (</t>
    </r>
    <r>
      <rPr>
        <u val="single"/>
        <sz val="11"/>
        <rFont val="Times New Roman"/>
        <family val="1"/>
      </rPr>
      <t>(li - lo)</t>
    </r>
    <r>
      <rPr>
        <sz val="11"/>
        <rFont val="Times New Roman"/>
        <family val="1"/>
      </rPr>
      <t xml:space="preserve"> + 1) x V</t>
    </r>
  </si>
  <si>
    <r>
      <t>T</t>
    </r>
    <r>
      <rPr>
        <sz val="13"/>
        <color indexed="8"/>
        <rFont val="Cambria Math"/>
        <family val="1"/>
      </rPr>
      <t>=(((302,699-224,886)/224,89)+1,0)x 22,224</t>
    </r>
  </si>
  <si>
    <t>FIXO : 22,224</t>
  </si>
  <si>
    <t>VARIÁVEL: 0,223</t>
  </si>
  <si>
    <t>T = 305,12 / ton</t>
  </si>
  <si>
    <t>CÓDIGO DA COMPOSIÇÃO SINAPI - CÓDIGO 94267</t>
  </si>
  <si>
    <t>GUIA (MEIO-FIO) E SARJETA CONJUGADOS DE CONCRETO, MOLDADA IN LOCO EM TRECHO RETO COM EXTRUSORA, ( MEIO FIO 15X10 CM h=28CM, SARJETA 30 X 8CM) FCK = 20MPA</t>
  </si>
  <si>
    <t>AJUDANTE ESPECIALIZADO COM ENCARGOS COMPLEMENTARES</t>
  </si>
  <si>
    <t>INSUMO</t>
  </si>
  <si>
    <t>AREIA MEDIA - POSTO JAZIDA/FORNECEDOR (RETIRADO NA JAZIDA, SEM TRANSPORTE)</t>
  </si>
  <si>
    <t>CONCRETO USINADO BOMBEAVEL, CLASSE DE RESISTENCIA C20, COM BRITA 0 E 1, SLUMP = 100 +/- 20 MM, EXCLUI SERVICO DE BOMBEAMENTO (NBR 8953)</t>
  </si>
  <si>
    <t>PEDREIRO COM ENCARGOS COMPLEMENTARES</t>
  </si>
  <si>
    <t>SERVENTE COM ENCARGOS COMPLEMENTARES</t>
  </si>
  <si>
    <t>ARGAMASSA TRAÇO 1:4 (CIMENTO E AREIA MÉDIA), PREPARO MANUAL. AF_08/2014</t>
  </si>
  <si>
    <t>MÁQUINA EXTRUSORA DE CONCRETO PARA GUIAS E SARJETAS, MOTOR A DIESEL, POTÊNCIA 14 CV - CHP DIURNO. AF_12/2015</t>
  </si>
  <si>
    <t>MÁQUINA EXTRUSORA DE CONCRETO PARA GUIAS E SARJETAS, MOTOR A DIESEL, POTÊNCIA 14 CV - CHI DIURNO. AF_12/2015</t>
  </si>
  <si>
    <t>CHI</t>
  </si>
  <si>
    <t>1.6</t>
  </si>
  <si>
    <t>1.7</t>
  </si>
  <si>
    <t>1.8</t>
  </si>
  <si>
    <t xml:space="preserve">INSUMO </t>
  </si>
  <si>
    <t>COMPOSIÇÃO</t>
  </si>
  <si>
    <t>FOLHA</t>
  </si>
  <si>
    <t xml:space="preserve">TOTAL </t>
  </si>
  <si>
    <t>CRONOGRAMA FISICO-FINACEIRO</t>
  </si>
  <si>
    <t>Descrição dos Serviços</t>
  </si>
  <si>
    <t>Valor (R$</t>
  </si>
  <si>
    <t xml:space="preserve"> (R$)</t>
  </si>
  <si>
    <t>2.0</t>
  </si>
  <si>
    <t>VALOR TOTAL</t>
  </si>
  <si>
    <t>TOTAL ACUMULADO</t>
  </si>
  <si>
    <t xml:space="preserve">COMPOSIÇÃO 02 </t>
  </si>
  <si>
    <t>COMPOSIÇÃO 03</t>
  </si>
  <si>
    <t>30 DIAS</t>
  </si>
  <si>
    <t>60 DIAS</t>
  </si>
  <si>
    <t>-</t>
  </si>
  <si>
    <t>Tubos de Concreto Armado CA-1com Diâmetro = 0,60 m</t>
  </si>
  <si>
    <t>Tubos de Concreto Armado CA-1 com Diâmetro = 0,40 m</t>
  </si>
  <si>
    <t>Tubos de Concreto Armado CA-1com Diâmetro = 0,80 m</t>
  </si>
  <si>
    <t>Tubos de Concreto Armado CA-1com Diâmetro = 1,00m</t>
  </si>
  <si>
    <t>Tubos de Concreto Armado Ca-1 com Diâmetro = 1,20 m</t>
  </si>
  <si>
    <t>(%)</t>
  </si>
  <si>
    <t>MEMORIAL DE CÁLCULO</t>
  </si>
  <si>
    <t xml:space="preserve">SERVIÇOS TÉCNICOS </t>
  </si>
  <si>
    <t xml:space="preserve">UND. </t>
  </si>
  <si>
    <t>h</t>
  </si>
  <si>
    <t>RESUMO DO ORÇAMENTO</t>
  </si>
  <si>
    <t>Os encargos sociais contidos nessa planilha são os mesmos da tabela SINAPI na data base indicada para o estado de Mato Grosso</t>
  </si>
  <si>
    <t>ENGENHEIRO CIVIL DE OBRA PLENO COM ENCARGOS COMPLEMENTARES</t>
  </si>
  <si>
    <t>ARQUITETO DE OBRA PLENO COM ENCARGOS COMPLEMENTARES</t>
  </si>
  <si>
    <t>DESENHISTA PROJETISTA COM ENCARGOS COMPLEMENTARES</t>
  </si>
  <si>
    <t>AUXILIAR DE DESENHISTA COM ENCARGOS COMPLEMENTARES</t>
  </si>
  <si>
    <t>AUXILIAR DE ESCRITORIO COM ENCARGOS COMPLEMENTARES</t>
  </si>
  <si>
    <t>ELABORAÇÃO DE PROJETO EXECUTIVO COMPLETO</t>
  </si>
  <si>
    <t>ELABORAÇÃO DE ESTUDO PRELIMINARES</t>
  </si>
  <si>
    <t>AUXILIAR TÉCNICO DE ENGENHARIA COM ENCARGOS COMPLEMENTARES</t>
  </si>
  <si>
    <t>2.6</t>
  </si>
  <si>
    <t>DESCRIÇÃO DOS ITENS</t>
  </si>
  <si>
    <t>ASSUNTO:</t>
  </si>
  <si>
    <t>SERVIÇO DE ENGENHARIA</t>
  </si>
  <si>
    <t>90 DIAS</t>
  </si>
  <si>
    <r>
      <t xml:space="preserve">REFERÊNCIA PREÇOS: </t>
    </r>
    <r>
      <rPr>
        <sz val="12"/>
        <rFont val="Arial"/>
        <family val="2"/>
      </rPr>
      <t xml:space="preserve">SINAPI SETEMBRO/ 2019  (não desonerado)  </t>
    </r>
  </si>
  <si>
    <t xml:space="preserve">REFERÊNCIA PREÇOS: SINAPI SETEMBRO/ 2019  (não desonerado)  </t>
  </si>
  <si>
    <t>120 DIAS</t>
  </si>
  <si>
    <t>PRAZO DE EXECUÇÃO</t>
  </si>
  <si>
    <t>PREFEITURA MUNICIPAL DE SANTO ANTÔNIO DO LESTE</t>
  </si>
  <si>
    <t>MT - 336, MUNICÍPIO DE SANTO ANTÔNIO DO LESTE - MT</t>
  </si>
  <si>
    <t>PREFEITURA MUNICIPAL DE SANTO ANTÓNIO DO LESTE - MT</t>
  </si>
  <si>
    <t xml:space="preserve">8h/dia x 5,5 dias x 2 semanas = 88 h </t>
  </si>
  <si>
    <t xml:space="preserve">8h/dia x 5,5 dias x 4 semanas = 176 h </t>
  </si>
  <si>
    <t>SANTO ANTÕNIO DO LESTE - MT, FEVEREIRO DE 2020</t>
  </si>
  <si>
    <t>TOTAL DO ORÇAMENTO: OITENTA E CINCO MIL, CENTO VINTE E CINCO REAIS E NOVENTA E DOIS CENTAVOS</t>
  </si>
  <si>
    <t>PREFEITURA MUNICIPAL DE SANTO ANTÔNIO DO LESTE - MT</t>
  </si>
  <si>
    <t>DATA BASE DO ORÇAMENTO: FEVEREIRO DE 2020</t>
  </si>
  <si>
    <t>“CONTRATAÇÃO DE EMPRESA PARA A ELABORAÇÃO DE PROJETOS DE RECUPERAÇÃO COM MICROREVESTIMENTO DE 13,6KM E PAVIMENTAÇÃO ASFÁLTICA DA TRAVESSIA URBANA DE 870,00M, INCLUSIVE DRENAGEM SUPERFICIAL E SINALIZAÇÃO VIÁRIA DA MT 336, PAVIMENTAÇÃO DA ROTATÓRIA DA RODOVIA 336 DE 2.268,00M², E DESLOCAMENTO DE 200,00 M DA PAVIMETAÇÃO EXISTENTE NA ENTRADA DO MUNICÍPIO DE SANTO ANTÔNIO DO LESTE - MT”.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</si>
</sst>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_ &quot;R$&quot;* #,##0_ ;_ &quot;R$&quot;* \-#,##0_ ;_ &quot;R$&quot;* &quot;-&quot;_ ;_ @_ "/>
    <numFmt numFmtId="172" formatCode="_ * #,##0_ ;_ * \-#,##0_ ;_ * &quot;-&quot;_ ;_ @_ "/>
    <numFmt numFmtId="173" formatCode="_ &quot;R$&quot;* #,##0.00_ ;_ &quot;R$&quot;* \-#,##0.00_ ;_ &quot;R$&quot;* &quot;-&quot;??_ ;_ @_ "/>
    <numFmt numFmtId="174" formatCode="_ * #,##0.00_ ;_ * \-#,##0.00_ ;_ * &quot;-&quot;??_ ;_ @_ "/>
    <numFmt numFmtId="175" formatCode="#,##0.000"/>
    <numFmt numFmtId="176" formatCode="#,##0.0000"/>
    <numFmt numFmtId="177" formatCode="#,##0.00;[Red]#,##0.00"/>
    <numFmt numFmtId="178" formatCode="\u\n"/>
    <numFmt numFmtId="179" formatCode="_(* #,##0.000_);_(* \(#,##0.000\);_(* &quot;-&quot;??_);_(@_)"/>
    <numFmt numFmtId="180" formatCode="0.0000"/>
    <numFmt numFmtId="181" formatCode="0.000"/>
    <numFmt numFmtId="182" formatCode="0.00000"/>
    <numFmt numFmtId="183" formatCode="0.00;[Red]0.00"/>
    <numFmt numFmtId="184" formatCode="&quot;R$&quot;\ #,##0.00"/>
    <numFmt numFmtId="185" formatCode="_-* #,##0.00000_-;\-* #,##0.00000_-;_-* &quot;-&quot;??_-;_-@_-"/>
    <numFmt numFmtId="186" formatCode="#,##0.00_ ;\-#,##0.00\ "/>
    <numFmt numFmtId="187" formatCode="[$-416]dddd\,\ d&quot; de &quot;mmmm&quot; de &quot;yyyy"/>
    <numFmt numFmtId="188" formatCode="0.000%"/>
    <numFmt numFmtId="189" formatCode="0.0000%"/>
    <numFmt numFmtId="190" formatCode="0.0%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-* #,##0.0000_-;\-* #,##0.0000_-;_-* &quot;-&quot;????_-;_-@_-"/>
    <numFmt numFmtId="196" formatCode="0.00000%"/>
    <numFmt numFmtId="197" formatCode="0.000000%"/>
    <numFmt numFmtId="198" formatCode="_-* #,##0.000_-;\-* #,##0.000_-;_-* &quot;-&quot;???_-;_-@_-"/>
    <numFmt numFmtId="199" formatCode="&quot;Ativado&quot;;&quot;Ativado&quot;;&quot;Desativado&quot;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b/>
      <i/>
      <sz val="12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3"/>
      <color indexed="8"/>
      <name val="Cambria Math"/>
      <family val="1"/>
    </font>
    <font>
      <b/>
      <sz val="11"/>
      <name val="Arial"/>
      <family val="2"/>
    </font>
    <font>
      <b/>
      <sz val="13"/>
      <name val="Times New Roman"/>
      <family val="1"/>
    </font>
    <font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6"/>
      <name val="Arial"/>
      <family val="2"/>
    </font>
    <font>
      <b/>
      <sz val="13"/>
      <color indexed="8"/>
      <name val="Cambria Math"/>
      <family val="1"/>
    </font>
    <font>
      <sz val="14"/>
      <color indexed="8"/>
      <name val="Cambria Math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3"/>
      <color rgb="FF000000"/>
      <name val="Times New Roman"/>
      <family val="1"/>
    </font>
    <font>
      <b/>
      <sz val="14"/>
      <color rgb="FFFF0000"/>
      <name val="Arial"/>
      <family val="2"/>
    </font>
    <font>
      <b/>
      <sz val="12"/>
      <color rgb="FF000000"/>
      <name val="Times New Roman"/>
      <family val="1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</cellStyleXfs>
  <cellXfs count="7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52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9" fillId="0" borderId="11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6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10" xfId="52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5" fillId="0" borderId="13" xfId="52" applyFont="1" applyFill="1" applyBorder="1" applyAlignment="1" applyProtection="1">
      <alignment vertical="justify"/>
      <protection/>
    </xf>
    <xf numFmtId="4" fontId="15" fillId="0" borderId="13" xfId="52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176" fontId="15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0" xfId="52" applyFont="1" applyFill="1" applyBorder="1" applyAlignment="1" applyProtection="1">
      <alignment vertical="justify"/>
      <protection/>
    </xf>
    <xf numFmtId="4" fontId="15" fillId="0" borderId="0" xfId="52" applyNumberFormat="1" applyFont="1" applyFill="1" applyBorder="1" applyAlignment="1" applyProtection="1">
      <alignment horizontal="right"/>
      <protection/>
    </xf>
    <xf numFmtId="176" fontId="11" fillId="0" borderId="13" xfId="0" applyNumberFormat="1" applyFont="1" applyBorder="1" applyAlignment="1">
      <alignment horizontal="center"/>
    </xf>
    <xf numFmtId="0" fontId="11" fillId="0" borderId="13" xfId="52" applyFont="1" applyFill="1" applyBorder="1" applyAlignment="1" applyProtection="1">
      <alignment vertical="justify"/>
      <protection/>
    </xf>
    <xf numFmtId="0" fontId="15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0" xfId="0" applyFont="1" applyBorder="1" applyAlignment="1">
      <alignment vertical="justify"/>
    </xf>
    <xf numFmtId="0" fontId="15" fillId="0" borderId="0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>
      <alignment horizontal="left"/>
    </xf>
    <xf numFmtId="177" fontId="9" fillId="0" borderId="14" xfId="0" applyNumberFormat="1" applyFont="1" applyFill="1" applyBorder="1" applyAlignment="1">
      <alignment horizontal="left"/>
    </xf>
    <xf numFmtId="0" fontId="13" fillId="0" borderId="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9" fillId="0" borderId="15" xfId="52" applyFont="1" applyFill="1" applyBorder="1" applyAlignment="1" applyProtection="1">
      <alignment horizontal="left" vertical="justify"/>
      <protection/>
    </xf>
    <xf numFmtId="0" fontId="9" fillId="0" borderId="15" xfId="52" applyFont="1" applyFill="1" applyBorder="1" applyAlignment="1" applyProtection="1">
      <alignment horizontal="center"/>
      <protection/>
    </xf>
    <xf numFmtId="177" fontId="9" fillId="0" borderId="15" xfId="52" applyNumberFormat="1" applyFont="1" applyFill="1" applyBorder="1" applyAlignment="1" applyProtection="1">
      <alignment horizontal="right"/>
      <protection/>
    </xf>
    <xf numFmtId="4" fontId="9" fillId="0" borderId="13" xfId="52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8" fillId="33" borderId="17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4" fontId="18" fillId="0" borderId="18" xfId="0" applyNumberFormat="1" applyFont="1" applyBorder="1" applyAlignment="1">
      <alignment horizontal="center" wrapText="1"/>
    </xf>
    <xf numFmtId="1" fontId="18" fillId="0" borderId="19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/>
    </xf>
    <xf numFmtId="4" fontId="20" fillId="0" borderId="18" xfId="0" applyNumberFormat="1" applyFont="1" applyBorder="1" applyAlignment="1">
      <alignment horizontal="center" wrapText="1"/>
    </xf>
    <xf numFmtId="1" fontId="20" fillId="0" borderId="19" xfId="0" applyNumberFormat="1" applyFont="1" applyBorder="1" applyAlignment="1">
      <alignment horizontal="center" wrapText="1"/>
    </xf>
    <xf numFmtId="4" fontId="9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18" fillId="0" borderId="24" xfId="0" applyNumberFormat="1" applyFont="1" applyBorder="1" applyAlignment="1">
      <alignment horizontal="right" wrapText="1"/>
    </xf>
    <xf numFmtId="175" fontId="15" fillId="0" borderId="13" xfId="0" applyNumberFormat="1" applyFont="1" applyBorder="1" applyAlignment="1">
      <alignment/>
    </xf>
    <xf numFmtId="0" fontId="21" fillId="0" borderId="25" xfId="52" applyFont="1" applyFill="1" applyBorder="1" applyAlignment="1" applyProtection="1">
      <alignment horizontal="left"/>
      <protection/>
    </xf>
    <xf numFmtId="49" fontId="15" fillId="0" borderId="0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1" fillId="0" borderId="18" xfId="0" applyFont="1" applyBorder="1" applyAlignment="1">
      <alignment vertical="justify" wrapText="1"/>
    </xf>
    <xf numFmtId="0" fontId="11" fillId="0" borderId="13" xfId="0" applyFont="1" applyBorder="1" applyAlignment="1">
      <alignment vertical="justify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1" fontId="20" fillId="0" borderId="18" xfId="0" applyNumberFormat="1" applyFont="1" applyBorder="1" applyAlignment="1">
      <alignment horizontal="center" wrapText="1"/>
    </xf>
    <xf numFmtId="0" fontId="0" fillId="0" borderId="13" xfId="0" applyBorder="1" applyAlignment="1">
      <alignment vertical="justify"/>
    </xf>
    <xf numFmtId="179" fontId="0" fillId="0" borderId="13" xfId="59" applyNumberFormat="1" applyBorder="1" applyAlignment="1">
      <alignment/>
    </xf>
    <xf numFmtId="170" fontId="0" fillId="0" borderId="13" xfId="59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vertical="justify"/>
    </xf>
    <xf numFmtId="0" fontId="0" fillId="0" borderId="35" xfId="0" applyBorder="1" applyAlignment="1">
      <alignment/>
    </xf>
    <xf numFmtId="0" fontId="1" fillId="0" borderId="36" xfId="0" applyFont="1" applyBorder="1" applyAlignment="1">
      <alignment vertical="justify"/>
    </xf>
    <xf numFmtId="0" fontId="0" fillId="0" borderId="36" xfId="0" applyBorder="1" applyAlignment="1">
      <alignment/>
    </xf>
    <xf numFmtId="170" fontId="1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vertical="justify"/>
    </xf>
    <xf numFmtId="0" fontId="0" fillId="0" borderId="40" xfId="0" applyBorder="1" applyAlignment="1">
      <alignment/>
    </xf>
    <xf numFmtId="170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4" fontId="9" fillId="0" borderId="0" xfId="0" applyNumberFormat="1" applyFont="1" applyAlignment="1">
      <alignment/>
    </xf>
    <xf numFmtId="3" fontId="9" fillId="0" borderId="4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43" xfId="0" applyNumberFormat="1" applyFont="1" applyBorder="1" applyAlignment="1">
      <alignment horizontal="left"/>
    </xf>
    <xf numFmtId="4" fontId="15" fillId="0" borderId="13" xfId="0" applyNumberFormat="1" applyFont="1" applyBorder="1" applyAlignment="1">
      <alignment/>
    </xf>
    <xf numFmtId="0" fontId="15" fillId="0" borderId="11" xfId="52" applyFont="1" applyFill="1" applyBorder="1" applyAlignment="1" applyProtection="1">
      <alignment horizontal="center"/>
      <protection/>
    </xf>
    <xf numFmtId="0" fontId="15" fillId="0" borderId="12" xfId="52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0" xfId="52" applyFont="1" applyFill="1" applyBorder="1" applyAlignment="1" applyProtection="1" quotePrefix="1">
      <alignment vertical="justify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4" fillId="0" borderId="47" xfId="0" applyFont="1" applyBorder="1" applyAlignment="1">
      <alignment/>
    </xf>
    <xf numFmtId="0" fontId="34" fillId="0" borderId="48" xfId="0" applyFont="1" applyBorder="1" applyAlignment="1">
      <alignment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/>
    </xf>
    <xf numFmtId="0" fontId="33" fillId="0" borderId="51" xfId="0" applyFont="1" applyBorder="1" applyAlignment="1">
      <alignment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horizontal="left" vertical="center" wrapText="1"/>
    </xf>
    <xf numFmtId="2" fontId="33" fillId="0" borderId="54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/>
    </xf>
    <xf numFmtId="2" fontId="32" fillId="0" borderId="55" xfId="0" applyNumberFormat="1" applyFont="1" applyBorder="1" applyAlignment="1">
      <alignment horizontal="center"/>
    </xf>
    <xf numFmtId="2" fontId="32" fillId="0" borderId="56" xfId="0" applyNumberFormat="1" applyFont="1" applyBorder="1" applyAlignment="1">
      <alignment horizontal="center"/>
    </xf>
    <xf numFmtId="2" fontId="32" fillId="0" borderId="57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10" fontId="33" fillId="0" borderId="0" xfId="0" applyNumberFormat="1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6" fontId="0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0" fillId="0" borderId="0" xfId="0" applyAlignment="1">
      <alignment horizontal="fill"/>
    </xf>
    <xf numFmtId="0" fontId="36" fillId="0" borderId="0" xfId="0" applyFont="1" applyBorder="1" applyAlignment="1">
      <alignment horizontal="left"/>
    </xf>
    <xf numFmtId="0" fontId="32" fillId="0" borderId="1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11" fillId="0" borderId="0" xfId="52" applyFont="1" applyFill="1" applyBorder="1" applyAlignment="1" applyProtection="1">
      <alignment horizontal="center"/>
      <protection/>
    </xf>
    <xf numFmtId="0" fontId="33" fillId="0" borderId="5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3" fillId="0" borderId="47" xfId="0" applyFont="1" applyBorder="1" applyAlignment="1">
      <alignment/>
    </xf>
    <xf numFmtId="0" fontId="33" fillId="0" borderId="48" xfId="0" applyFont="1" applyBorder="1" applyAlignment="1">
      <alignment/>
    </xf>
    <xf numFmtId="0" fontId="88" fillId="0" borderId="0" xfId="0" applyFont="1" applyAlignment="1">
      <alignment/>
    </xf>
    <xf numFmtId="0" fontId="33" fillId="0" borderId="58" xfId="0" applyFont="1" applyBorder="1" applyAlignment="1">
      <alignment horizontal="center"/>
    </xf>
    <xf numFmtId="0" fontId="33" fillId="0" borderId="59" xfId="0" applyFont="1" applyBorder="1" applyAlignment="1">
      <alignment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/>
    </xf>
    <xf numFmtId="0" fontId="33" fillId="0" borderId="50" xfId="0" applyFont="1" applyBorder="1" applyAlignment="1">
      <alignment horizontal="left" vertical="center" wrapText="1"/>
    </xf>
    <xf numFmtId="0" fontId="33" fillId="0" borderId="59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2" fontId="33" fillId="0" borderId="51" xfId="0" applyNumberFormat="1" applyFont="1" applyBorder="1" applyAlignment="1">
      <alignment/>
    </xf>
    <xf numFmtId="2" fontId="33" fillId="0" borderId="60" xfId="0" applyNumberFormat="1" applyFont="1" applyBorder="1" applyAlignment="1">
      <alignment/>
    </xf>
    <xf numFmtId="2" fontId="33" fillId="0" borderId="5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74" fontId="15" fillId="0" borderId="0" xfId="56" applyFont="1" applyFill="1" applyBorder="1" applyAlignment="1">
      <alignment horizontal="left"/>
    </xf>
    <xf numFmtId="0" fontId="0" fillId="0" borderId="14" xfId="0" applyBorder="1" applyAlignment="1">
      <alignment/>
    </xf>
    <xf numFmtId="4" fontId="15" fillId="0" borderId="61" xfId="52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left" vertical="justify"/>
    </xf>
    <xf numFmtId="176" fontId="0" fillId="0" borderId="62" xfId="0" applyNumberFormat="1" applyFont="1" applyBorder="1" applyAlignment="1">
      <alignment horizontal="center"/>
    </xf>
    <xf numFmtId="4" fontId="15" fillId="0" borderId="62" xfId="0" applyNumberFormat="1" applyFont="1" applyBorder="1" applyAlignment="1">
      <alignment horizontal="center"/>
    </xf>
    <xf numFmtId="4" fontId="11" fillId="0" borderId="62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36" xfId="52" applyFont="1" applyFill="1" applyBorder="1" applyAlignment="1" applyProtection="1">
      <alignment vertical="justify"/>
      <protection/>
    </xf>
    <xf numFmtId="4" fontId="15" fillId="0" borderId="36" xfId="52" applyNumberFormat="1" applyFont="1" applyFill="1" applyBorder="1" applyAlignment="1" applyProtection="1">
      <alignment horizontal="right"/>
      <protection/>
    </xf>
    <xf numFmtId="176" fontId="15" fillId="0" borderId="36" xfId="0" applyNumberFormat="1" applyFont="1" applyBorder="1" applyAlignment="1">
      <alignment/>
    </xf>
    <xf numFmtId="4" fontId="11" fillId="0" borderId="64" xfId="0" applyNumberFormat="1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0" fillId="34" borderId="13" xfId="52" applyFont="1" applyFill="1" applyBorder="1" applyAlignment="1" applyProtection="1">
      <alignment vertical="center"/>
      <protection/>
    </xf>
    <xf numFmtId="183" fontId="38" fillId="0" borderId="65" xfId="0" applyNumberFormat="1" applyFont="1" applyBorder="1" applyAlignment="1">
      <alignment horizontal="center"/>
    </xf>
    <xf numFmtId="183" fontId="38" fillId="0" borderId="66" xfId="0" applyNumberFormat="1" applyFont="1" applyBorder="1" applyAlignment="1">
      <alignment horizontal="center"/>
    </xf>
    <xf numFmtId="183" fontId="1" fillId="0" borderId="65" xfId="0" applyNumberFormat="1" applyFont="1" applyBorder="1" applyAlignment="1">
      <alignment horizontal="center" vertical="justify"/>
    </xf>
    <xf numFmtId="10" fontId="38" fillId="0" borderId="66" xfId="0" applyNumberFormat="1" applyFont="1" applyBorder="1" applyAlignment="1">
      <alignment horizontal="center" vertical="center"/>
    </xf>
    <xf numFmtId="183" fontId="38" fillId="0" borderId="66" xfId="0" applyNumberFormat="1" applyFont="1" applyBorder="1" applyAlignment="1">
      <alignment horizontal="center" vertical="center"/>
    </xf>
    <xf numFmtId="183" fontId="38" fillId="34" borderId="58" xfId="0" applyNumberFormat="1" applyFont="1" applyFill="1" applyBorder="1" applyAlignment="1">
      <alignment horizontal="center" vertical="center"/>
    </xf>
    <xf numFmtId="9" fontId="13" fillId="0" borderId="60" xfId="0" applyNumberFormat="1" applyFont="1" applyBorder="1" applyAlignment="1">
      <alignment horizontal="right" vertical="center"/>
    </xf>
    <xf numFmtId="183" fontId="1" fillId="0" borderId="63" xfId="0" applyNumberFormat="1" applyFont="1" applyBorder="1" applyAlignment="1">
      <alignment/>
    </xf>
    <xf numFmtId="177" fontId="12" fillId="0" borderId="63" xfId="0" applyNumberFormat="1" applyFont="1" applyBorder="1" applyAlignment="1">
      <alignment horizontal="center"/>
    </xf>
    <xf numFmtId="10" fontId="12" fillId="0" borderId="64" xfId="0" applyNumberFormat="1" applyFont="1" applyFill="1" applyBorder="1" applyAlignment="1">
      <alignment horizontal="center"/>
    </xf>
    <xf numFmtId="9" fontId="12" fillId="0" borderId="64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/>
    </xf>
    <xf numFmtId="2" fontId="15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left"/>
    </xf>
    <xf numFmtId="174" fontId="13" fillId="34" borderId="60" xfId="56" applyFont="1" applyFill="1" applyBorder="1" applyAlignment="1">
      <alignment horizontal="center" vertical="center"/>
    </xf>
    <xf numFmtId="10" fontId="13" fillId="0" borderId="58" xfId="0" applyNumberFormat="1" applyFont="1" applyBorder="1" applyAlignment="1">
      <alignment horizontal="center" vertical="center"/>
    </xf>
    <xf numFmtId="183" fontId="12" fillId="34" borderId="60" xfId="0" applyNumberFormat="1" applyFont="1" applyFill="1" applyBorder="1" applyAlignment="1">
      <alignment horizontal="left" vertical="center"/>
    </xf>
    <xf numFmtId="39" fontId="13" fillId="0" borderId="58" xfId="0" applyNumberFormat="1" applyFont="1" applyBorder="1" applyAlignment="1">
      <alignment horizontal="right" vertical="center"/>
    </xf>
    <xf numFmtId="10" fontId="13" fillId="0" borderId="60" xfId="0" applyNumberFormat="1" applyFont="1" applyBorder="1" applyAlignment="1">
      <alignment horizontal="right" vertical="center"/>
    </xf>
    <xf numFmtId="174" fontId="89" fillId="0" borderId="0" xfId="56" applyFont="1" applyFill="1" applyBorder="1" applyAlignment="1">
      <alignment horizontal="left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82" fontId="0" fillId="0" borderId="0" xfId="0" applyNumberFormat="1" applyAlignment="1">
      <alignment/>
    </xf>
    <xf numFmtId="177" fontId="11" fillId="0" borderId="0" xfId="52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left"/>
    </xf>
    <xf numFmtId="0" fontId="2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68" xfId="52" applyFont="1" applyFill="1" applyBorder="1" applyAlignment="1" applyProtection="1">
      <alignment vertical="center"/>
      <protection/>
    </xf>
    <xf numFmtId="0" fontId="8" fillId="0" borderId="33" xfId="52" applyFont="1" applyFill="1" applyBorder="1" applyAlignment="1" applyProtection="1">
      <alignment vertical="center"/>
      <protection/>
    </xf>
    <xf numFmtId="0" fontId="0" fillId="0" borderId="67" xfId="0" applyFont="1" applyBorder="1" applyAlignment="1">
      <alignment horizontal="center"/>
    </xf>
    <xf numFmtId="4" fontId="0" fillId="0" borderId="62" xfId="0" applyNumberForma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0" fontId="0" fillId="34" borderId="13" xfId="54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center"/>
    </xf>
    <xf numFmtId="174" fontId="15" fillId="0" borderId="0" xfId="56" applyFont="1" applyFill="1" applyBorder="1" applyAlignment="1" applyProtection="1">
      <alignment horizontal="center"/>
      <protection/>
    </xf>
    <xf numFmtId="1" fontId="0" fillId="0" borderId="67" xfId="0" applyNumberFormat="1" applyFont="1" applyFill="1" applyBorder="1" applyAlignment="1">
      <alignment horizontal="center" vertical="center"/>
    </xf>
    <xf numFmtId="174" fontId="0" fillId="0" borderId="62" xfId="56" applyFont="1" applyBorder="1" applyAlignment="1" applyProtection="1">
      <alignment vertical="center"/>
      <protection locked="0"/>
    </xf>
    <xf numFmtId="39" fontId="13" fillId="0" borderId="58" xfId="0" applyNumberFormat="1" applyFont="1" applyBorder="1" applyAlignment="1">
      <alignment horizontal="center" vertical="center"/>
    </xf>
    <xf numFmtId="10" fontId="13" fillId="0" borderId="6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83" fontId="12" fillId="34" borderId="60" xfId="0" applyNumberFormat="1" applyFont="1" applyFill="1" applyBorder="1" applyAlignment="1">
      <alignment horizontal="left" vertical="center" wrapText="1"/>
    </xf>
    <xf numFmtId="0" fontId="13" fillId="0" borderId="45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0" fontId="13" fillId="0" borderId="4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0" fillId="34" borderId="13" xfId="52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183" fontId="38" fillId="34" borderId="69" xfId="0" applyNumberFormat="1" applyFont="1" applyFill="1" applyBorder="1" applyAlignment="1">
      <alignment horizontal="center" vertical="center"/>
    </xf>
    <xf numFmtId="183" fontId="13" fillId="34" borderId="70" xfId="0" applyNumberFormat="1" applyFont="1" applyFill="1" applyBorder="1" applyAlignment="1">
      <alignment horizontal="center" vertical="center"/>
    </xf>
    <xf numFmtId="174" fontId="0" fillId="0" borderId="69" xfId="56" applyFont="1" applyBorder="1" applyAlignment="1">
      <alignment horizontal="center" vertical="center"/>
    </xf>
    <xf numFmtId="39" fontId="13" fillId="0" borderId="69" xfId="0" applyNumberFormat="1" applyFont="1" applyBorder="1" applyAlignment="1">
      <alignment horizontal="right" vertical="center"/>
    </xf>
    <xf numFmtId="9" fontId="13" fillId="0" borderId="70" xfId="0" applyNumberFormat="1" applyFont="1" applyBorder="1" applyAlignment="1">
      <alignment horizontal="right" vertical="center"/>
    </xf>
    <xf numFmtId="174" fontId="38" fillId="0" borderId="68" xfId="56" applyFont="1" applyBorder="1" applyAlignment="1">
      <alignment horizontal="center" vertical="center"/>
    </xf>
    <xf numFmtId="10" fontId="38" fillId="0" borderId="68" xfId="56" applyNumberFormat="1" applyFont="1" applyBorder="1" applyAlignment="1">
      <alignment horizontal="center" vertical="center"/>
    </xf>
    <xf numFmtId="177" fontId="12" fillId="0" borderId="68" xfId="0" applyNumberFormat="1" applyFont="1" applyBorder="1" applyAlignment="1">
      <alignment horizontal="center"/>
    </xf>
    <xf numFmtId="10" fontId="12" fillId="0" borderId="71" xfId="0" applyNumberFormat="1" applyFont="1" applyFill="1" applyBorder="1" applyAlignment="1">
      <alignment horizontal="center"/>
    </xf>
    <xf numFmtId="177" fontId="8" fillId="0" borderId="33" xfId="52" applyNumberFormat="1" applyFont="1" applyFill="1" applyBorder="1" applyAlignment="1" applyProtection="1">
      <alignment horizontal="center" vertical="center" wrapText="1"/>
      <protection/>
    </xf>
    <xf numFmtId="4" fontId="8" fillId="0" borderId="7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3" fillId="0" borderId="44" xfId="0" applyFont="1" applyFill="1" applyBorder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52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7" fillId="0" borderId="0" xfId="5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52" applyFont="1" applyFill="1" applyBorder="1" applyAlignment="1" applyProtection="1">
      <alignment/>
      <protection/>
    </xf>
    <xf numFmtId="177" fontId="8" fillId="0" borderId="0" xfId="52" applyNumberFormat="1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177" fontId="8" fillId="0" borderId="0" xfId="52" applyNumberFormat="1" applyFont="1" applyFill="1" applyBorder="1" applyAlignment="1" applyProtection="1">
      <alignment/>
      <protection/>
    </xf>
    <xf numFmtId="177" fontId="8" fillId="0" borderId="0" xfId="52" applyNumberFormat="1" applyFont="1" applyFill="1" applyBorder="1" applyAlignment="1" applyProtection="1">
      <alignment horizontal="center" wrapText="1"/>
      <protection/>
    </xf>
    <xf numFmtId="177" fontId="15" fillId="0" borderId="0" xfId="52" applyNumberFormat="1" applyFont="1" applyFill="1" applyBorder="1" applyAlignment="1" applyProtection="1">
      <alignment horizontal="center" wrapText="1"/>
      <protection/>
    </xf>
    <xf numFmtId="0" fontId="10" fillId="0" borderId="0" xfId="52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7" fontId="11" fillId="0" borderId="0" xfId="52" applyNumberFormat="1" applyFont="1" applyFill="1" applyBorder="1" applyAlignment="1" applyProtection="1">
      <alignment/>
      <protection/>
    </xf>
    <xf numFmtId="0" fontId="0" fillId="0" borderId="0" xfId="52" applyFont="1" applyFill="1" applyBorder="1" applyAlignment="1" applyProtection="1">
      <alignment/>
      <protection/>
    </xf>
    <xf numFmtId="174" fontId="15" fillId="0" borderId="0" xfId="56" applyNumberFormat="1" applyFont="1" applyFill="1" applyBorder="1" applyAlignment="1" applyProtection="1">
      <alignment/>
      <protection/>
    </xf>
    <xf numFmtId="9" fontId="23" fillId="0" borderId="0" xfId="52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74" fontId="15" fillId="0" borderId="0" xfId="56" applyFont="1" applyFill="1" applyBorder="1" applyAlignment="1" applyProtection="1">
      <alignment/>
      <protection/>
    </xf>
    <xf numFmtId="0" fontId="15" fillId="0" borderId="0" xfId="52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177" fontId="15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74" fontId="7" fillId="0" borderId="0" xfId="56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177" fontId="9" fillId="0" borderId="44" xfId="52" applyNumberFormat="1" applyFont="1" applyFill="1" applyBorder="1" applyAlignment="1" applyProtection="1">
      <alignment/>
      <protection locked="0"/>
    </xf>
    <xf numFmtId="177" fontId="8" fillId="0" borderId="0" xfId="52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4" fontId="24" fillId="0" borderId="0" xfId="56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4" fontId="23" fillId="0" borderId="0" xfId="56" applyFont="1" applyFill="1" applyBorder="1" applyAlignment="1" applyProtection="1">
      <alignment/>
      <protection/>
    </xf>
    <xf numFmtId="170" fontId="7" fillId="0" borderId="0" xfId="52" applyNumberFormat="1" applyFont="1" applyFill="1" applyBorder="1" applyAlignment="1" applyProtection="1">
      <alignment/>
      <protection/>
    </xf>
    <xf numFmtId="174" fontId="22" fillId="0" borderId="0" xfId="56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9" fillId="0" borderId="12" xfId="52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9" fillId="0" borderId="12" xfId="52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 horizontal="center"/>
    </xf>
    <xf numFmtId="183" fontId="24" fillId="0" borderId="0" xfId="0" applyNumberFormat="1" applyFont="1" applyBorder="1" applyAlignment="1">
      <alignment horizontal="center"/>
    </xf>
    <xf numFmtId="183" fontId="0" fillId="0" borderId="12" xfId="0" applyNumberFormat="1" applyFont="1" applyBorder="1" applyAlignment="1">
      <alignment horizontal="left"/>
    </xf>
    <xf numFmtId="183" fontId="0" fillId="0" borderId="44" xfId="0" applyNumberFormat="1" applyFont="1" applyBorder="1" applyAlignment="1">
      <alignment horizontal="left"/>
    </xf>
    <xf numFmtId="1" fontId="0" fillId="0" borderId="73" xfId="0" applyNumberFormat="1" applyFont="1" applyFill="1" applyBorder="1" applyAlignment="1">
      <alignment horizontal="center" vertical="center"/>
    </xf>
    <xf numFmtId="0" fontId="0" fillId="34" borderId="74" xfId="52" applyFont="1" applyFill="1" applyBorder="1" applyAlignment="1" applyProtection="1">
      <alignment vertical="center" wrapText="1"/>
      <protection/>
    </xf>
    <xf numFmtId="10" fontId="0" fillId="34" borderId="74" xfId="54" applyNumberFormat="1" applyFont="1" applyFill="1" applyBorder="1" applyAlignment="1" applyProtection="1">
      <alignment vertical="center"/>
      <protection/>
    </xf>
    <xf numFmtId="174" fontId="0" fillId="0" borderId="55" xfId="56" applyFont="1" applyBorder="1" applyAlignment="1" applyProtection="1">
      <alignment vertical="center"/>
      <protection locked="0"/>
    </xf>
    <xf numFmtId="0" fontId="24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0" fontId="8" fillId="0" borderId="45" xfId="0" applyFont="1" applyFill="1" applyBorder="1" applyAlignment="1" applyProtection="1">
      <alignment vertical="center"/>
      <protection locked="0"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90" fillId="0" borderId="11" xfId="0" applyFont="1" applyFill="1" applyBorder="1" applyAlignment="1">
      <alignment vertical="center"/>
    </xf>
    <xf numFmtId="2" fontId="90" fillId="0" borderId="12" xfId="0" applyNumberFormat="1" applyFont="1" applyFill="1" applyBorder="1" applyAlignment="1">
      <alignment horizontal="center" vertical="center"/>
    </xf>
    <xf numFmtId="0" fontId="8" fillId="0" borderId="12" xfId="52" applyFont="1" applyFill="1" applyBorder="1" applyAlignment="1" applyProtection="1">
      <alignment horizontal="center" vertical="center"/>
      <protection/>
    </xf>
    <xf numFmtId="0" fontId="9" fillId="0" borderId="12" xfId="52" applyFont="1" applyFill="1" applyBorder="1" applyAlignment="1" applyProtection="1">
      <alignment horizontal="center" vertical="center"/>
      <protection/>
    </xf>
    <xf numFmtId="177" fontId="9" fillId="0" borderId="12" xfId="52" applyNumberFormat="1" applyFont="1" applyFill="1" applyBorder="1" applyAlignment="1" applyProtection="1">
      <alignment horizontal="center" vertical="center"/>
      <protection/>
    </xf>
    <xf numFmtId="177" fontId="9" fillId="0" borderId="44" xfId="52" applyNumberFormat="1" applyFont="1" applyFill="1" applyBorder="1" applyAlignment="1" applyProtection="1">
      <alignment vertical="center"/>
      <protection/>
    </xf>
    <xf numFmtId="0" fontId="11" fillId="0" borderId="75" xfId="52" applyFont="1" applyFill="1" applyBorder="1" applyAlignment="1" applyProtection="1">
      <alignment horizontal="center" vertical="center"/>
      <protection/>
    </xf>
    <xf numFmtId="0" fontId="11" fillId="0" borderId="15" xfId="52" applyFont="1" applyFill="1" applyBorder="1" applyAlignment="1" applyProtection="1">
      <alignment horizontal="center" vertical="center"/>
      <protection/>
    </xf>
    <xf numFmtId="0" fontId="11" fillId="0" borderId="15" xfId="52" applyFont="1" applyFill="1" applyBorder="1" applyAlignment="1" applyProtection="1">
      <alignment horizontal="left" vertical="center"/>
      <protection/>
    </xf>
    <xf numFmtId="4" fontId="11" fillId="0" borderId="15" xfId="52" applyNumberFormat="1" applyFont="1" applyFill="1" applyBorder="1" applyAlignment="1" applyProtection="1">
      <alignment horizontal="center" vertical="center"/>
      <protection/>
    </xf>
    <xf numFmtId="177" fontId="11" fillId="0" borderId="15" xfId="52" applyNumberFormat="1" applyFont="1" applyFill="1" applyBorder="1" applyAlignment="1" applyProtection="1">
      <alignment horizontal="center" vertical="center"/>
      <protection/>
    </xf>
    <xf numFmtId="177" fontId="11" fillId="0" borderId="76" xfId="52" applyNumberFormat="1" applyFont="1" applyFill="1" applyBorder="1" applyAlignment="1" applyProtection="1">
      <alignment vertical="center"/>
      <protection/>
    </xf>
    <xf numFmtId="0" fontId="15" fillId="0" borderId="67" xfId="52" applyFont="1" applyFill="1" applyBorder="1" applyAlignment="1" applyProtection="1">
      <alignment horizontal="center" vertical="center"/>
      <protection/>
    </xf>
    <xf numFmtId="0" fontId="15" fillId="0" borderId="13" xfId="52" applyFont="1" applyFill="1" applyBorder="1" applyAlignment="1" applyProtection="1">
      <alignment horizontal="center" vertical="center"/>
      <protection/>
    </xf>
    <xf numFmtId="0" fontId="15" fillId="0" borderId="13" xfId="52" applyFont="1" applyFill="1" applyBorder="1" applyAlignment="1" applyProtection="1">
      <alignment horizontal="left" vertical="center"/>
      <protection/>
    </xf>
    <xf numFmtId="4" fontId="15" fillId="0" borderId="13" xfId="52" applyNumberFormat="1" applyFont="1" applyFill="1" applyBorder="1" applyAlignment="1" applyProtection="1">
      <alignment horizontal="center" vertical="center"/>
      <protection/>
    </xf>
    <xf numFmtId="173" fontId="15" fillId="0" borderId="13" xfId="47" applyFont="1" applyFill="1" applyBorder="1" applyAlignment="1" applyProtection="1">
      <alignment horizontal="center" vertical="center"/>
      <protection/>
    </xf>
    <xf numFmtId="173" fontId="15" fillId="0" borderId="62" xfId="47" applyFont="1" applyFill="1" applyBorder="1" applyAlignment="1" applyProtection="1">
      <alignment horizontal="left" vertical="center"/>
      <protection/>
    </xf>
    <xf numFmtId="0" fontId="15" fillId="0" borderId="13" xfId="52" applyFont="1" applyFill="1" applyBorder="1" applyAlignment="1" applyProtection="1">
      <alignment horizontal="left" vertical="center" wrapText="1"/>
      <protection/>
    </xf>
    <xf numFmtId="0" fontId="15" fillId="0" borderId="77" xfId="52" applyFont="1" applyFill="1" applyBorder="1" applyAlignment="1" applyProtection="1">
      <alignment horizontal="left" vertical="center" wrapText="1"/>
      <protection/>
    </xf>
    <xf numFmtId="173" fontId="15" fillId="0" borderId="77" xfId="47" applyFont="1" applyFill="1" applyBorder="1" applyAlignment="1" applyProtection="1">
      <alignment horizontal="center" vertical="center"/>
      <protection/>
    </xf>
    <xf numFmtId="0" fontId="11" fillId="0" borderId="13" xfId="52" applyFont="1" applyFill="1" applyBorder="1" applyAlignment="1" applyProtection="1">
      <alignment horizontal="left" vertical="center"/>
      <protection/>
    </xf>
    <xf numFmtId="173" fontId="11" fillId="0" borderId="62" xfId="47" applyFont="1" applyFill="1" applyBorder="1" applyAlignment="1" applyProtection="1">
      <alignment horizontal="left" vertical="center"/>
      <protection/>
    </xf>
    <xf numFmtId="173" fontId="91" fillId="0" borderId="13" xfId="47" applyFont="1" applyFill="1" applyBorder="1" applyAlignment="1" applyProtection="1">
      <alignment horizontal="center" vertical="center"/>
      <protection/>
    </xf>
    <xf numFmtId="0" fontId="15" fillId="0" borderId="77" xfId="52" applyFont="1" applyFill="1" applyBorder="1" applyAlignment="1" applyProtection="1">
      <alignment horizontal="center" vertical="center"/>
      <protection/>
    </xf>
    <xf numFmtId="0" fontId="11" fillId="0" borderId="67" xfId="52" applyFont="1" applyFill="1" applyBorder="1" applyAlignment="1" applyProtection="1">
      <alignment horizontal="center" vertical="center"/>
      <protection/>
    </xf>
    <xf numFmtId="0" fontId="11" fillId="0" borderId="13" xfId="52" applyFont="1" applyFill="1" applyBorder="1" applyAlignment="1" applyProtection="1">
      <alignment horizontal="center" vertical="center"/>
      <protection/>
    </xf>
    <xf numFmtId="177" fontId="11" fillId="0" borderId="62" xfId="52" applyNumberFormat="1" applyFont="1" applyFill="1" applyBorder="1" applyAlignment="1" applyProtection="1">
      <alignment horizontal="left" vertical="center"/>
      <protection/>
    </xf>
    <xf numFmtId="173" fontId="11" fillId="0" borderId="64" xfId="47" applyFont="1" applyFill="1" applyBorder="1" applyAlignment="1" applyProtection="1">
      <alignment horizontal="left" vertical="center"/>
      <protection/>
    </xf>
    <xf numFmtId="173" fontId="11" fillId="0" borderId="57" xfId="47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0" fontId="1" fillId="0" borderId="36" xfId="54" applyNumberFormat="1" applyFont="1" applyBorder="1" applyAlignment="1" applyProtection="1">
      <alignment horizontal="right" vertical="center"/>
      <protection locked="0"/>
    </xf>
    <xf numFmtId="174" fontId="1" fillId="0" borderId="64" xfId="56" applyFont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78" xfId="0" applyFont="1" applyFill="1" applyBorder="1" applyAlignment="1" applyProtection="1">
      <alignment horizontal="centerContinuous" vertical="center"/>
      <protection/>
    </xf>
    <xf numFmtId="0" fontId="13" fillId="0" borderId="47" xfId="0" applyFont="1" applyFill="1" applyBorder="1" applyAlignment="1" applyProtection="1">
      <alignment horizontal="centerContinuous" vertical="center"/>
      <protection/>
    </xf>
    <xf numFmtId="0" fontId="13" fillId="0" borderId="47" xfId="0" applyFont="1" applyBorder="1" applyAlignment="1" applyProtection="1">
      <alignment vertical="center"/>
      <protection/>
    </xf>
    <xf numFmtId="0" fontId="13" fillId="0" borderId="48" xfId="0" applyFont="1" applyFill="1" applyBorder="1" applyAlignment="1" applyProtection="1">
      <alignment horizontal="centerContinuous" vertical="center"/>
      <protection/>
    </xf>
    <xf numFmtId="1" fontId="0" fillId="0" borderId="75" xfId="0" applyNumberFormat="1" applyFont="1" applyFill="1" applyBorder="1" applyAlignment="1">
      <alignment horizontal="center" vertical="center"/>
    </xf>
    <xf numFmtId="0" fontId="0" fillId="34" borderId="15" xfId="52" applyFont="1" applyFill="1" applyBorder="1" applyAlignment="1" applyProtection="1">
      <alignment vertical="center"/>
      <protection/>
    </xf>
    <xf numFmtId="10" fontId="0" fillId="34" borderId="15" xfId="54" applyNumberFormat="1" applyFont="1" applyFill="1" applyBorder="1" applyAlignment="1" applyProtection="1">
      <alignment vertical="center"/>
      <protection/>
    </xf>
    <xf numFmtId="174" fontId="0" fillId="0" borderId="76" xfId="56" applyFont="1" applyBorder="1" applyAlignment="1" applyProtection="1">
      <alignment vertical="center"/>
      <protection locked="0"/>
    </xf>
    <xf numFmtId="173" fontId="11" fillId="0" borderId="0" xfId="47" applyFont="1" applyFill="1" applyBorder="1" applyAlignment="1">
      <alignment horizontal="left"/>
    </xf>
    <xf numFmtId="44" fontId="11" fillId="0" borderId="0" xfId="0" applyNumberFormat="1" applyFont="1" applyFill="1" applyBorder="1" applyAlignment="1">
      <alignment/>
    </xf>
    <xf numFmtId="183" fontId="1" fillId="0" borderId="45" xfId="0" applyNumberFormat="1" applyFont="1" applyBorder="1" applyAlignment="1">
      <alignment/>
    </xf>
    <xf numFmtId="183" fontId="1" fillId="0" borderId="46" xfId="0" applyNumberFormat="1" applyFont="1" applyBorder="1" applyAlignment="1">
      <alignment/>
    </xf>
    <xf numFmtId="183" fontId="1" fillId="0" borderId="46" xfId="0" applyNumberFormat="1" applyFont="1" applyBorder="1" applyAlignment="1">
      <alignment horizontal="left"/>
    </xf>
    <xf numFmtId="183" fontId="1" fillId="0" borderId="42" xfId="0" applyNumberFormat="1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183" fontId="24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0" fillId="0" borderId="12" xfId="0" applyNumberForma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6" fillId="0" borderId="80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wrapText="1"/>
    </xf>
    <xf numFmtId="0" fontId="8" fillId="0" borderId="33" xfId="52" applyFont="1" applyFill="1" applyBorder="1" applyAlignment="1" applyProtection="1">
      <alignment horizontal="center" vertical="center"/>
      <protection/>
    </xf>
    <xf numFmtId="0" fontId="8" fillId="0" borderId="13" xfId="52" applyFont="1" applyFill="1" applyBorder="1" applyAlignment="1" applyProtection="1">
      <alignment horizontal="center" vertical="center"/>
      <protection/>
    </xf>
    <xf numFmtId="0" fontId="15" fillId="0" borderId="10" xfId="52" applyFont="1" applyFill="1" applyBorder="1" applyAlignment="1" applyProtection="1">
      <alignment horizontal="left"/>
      <protection/>
    </xf>
    <xf numFmtId="0" fontId="15" fillId="0" borderId="0" xfId="52" applyFont="1" applyFill="1" applyBorder="1" applyAlignment="1" applyProtection="1">
      <alignment horizontal="left"/>
      <protection/>
    </xf>
    <xf numFmtId="0" fontId="11" fillId="0" borderId="81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82" xfId="0" applyFont="1" applyFill="1" applyBorder="1" applyAlignment="1">
      <alignment horizontal="right" vertical="center"/>
    </xf>
    <xf numFmtId="0" fontId="8" fillId="0" borderId="68" xfId="52" applyFont="1" applyFill="1" applyBorder="1" applyAlignment="1" applyProtection="1">
      <alignment horizontal="center" vertical="center"/>
      <protection/>
    </xf>
    <xf numFmtId="0" fontId="8" fillId="0" borderId="67" xfId="5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177" fontId="8" fillId="0" borderId="33" xfId="52" applyNumberFormat="1" applyFont="1" applyFill="1" applyBorder="1" applyAlignment="1" applyProtection="1">
      <alignment horizontal="center" vertical="center" wrapText="1"/>
      <protection/>
    </xf>
    <xf numFmtId="177" fontId="8" fillId="0" borderId="13" xfId="52" applyNumberFormat="1" applyFont="1" applyFill="1" applyBorder="1" applyAlignment="1" applyProtection="1">
      <alignment horizontal="center" vertical="center" wrapText="1"/>
      <protection/>
    </xf>
    <xf numFmtId="177" fontId="8" fillId="0" borderId="71" xfId="52" applyNumberFormat="1" applyFont="1" applyFill="1" applyBorder="1" applyAlignment="1" applyProtection="1">
      <alignment horizontal="center" vertical="center" wrapText="1"/>
      <protection/>
    </xf>
    <xf numFmtId="177" fontId="8" fillId="0" borderId="62" xfId="52" applyNumberFormat="1" applyFont="1" applyFill="1" applyBorder="1" applyAlignment="1" applyProtection="1">
      <alignment horizontal="center" vertical="center" wrapText="1"/>
      <protection/>
    </xf>
    <xf numFmtId="4" fontId="8" fillId="0" borderId="33" xfId="52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5" fillId="0" borderId="10" xfId="52" applyFont="1" applyFill="1" applyBorder="1" applyAlignment="1" applyProtection="1">
      <alignment horizontal="center"/>
      <protection/>
    </xf>
    <xf numFmtId="0" fontId="15" fillId="0" borderId="0" xfId="52" applyFont="1" applyFill="1" applyBorder="1" applyAlignment="1" applyProtection="1">
      <alignment horizontal="center"/>
      <protection/>
    </xf>
    <xf numFmtId="0" fontId="15" fillId="0" borderId="14" xfId="52" applyFont="1" applyFill="1" applyBorder="1" applyAlignment="1" applyProtection="1">
      <alignment horizontal="center"/>
      <protection/>
    </xf>
    <xf numFmtId="0" fontId="11" fillId="0" borderId="83" xfId="52" applyFont="1" applyFill="1" applyBorder="1" applyAlignment="1" applyProtection="1">
      <alignment horizontal="left" vertical="center"/>
      <protection/>
    </xf>
    <xf numFmtId="0" fontId="11" fillId="0" borderId="84" xfId="52" applyFont="1" applyFill="1" applyBorder="1" applyAlignment="1" applyProtection="1">
      <alignment horizontal="left" vertical="center"/>
      <protection/>
    </xf>
    <xf numFmtId="0" fontId="11" fillId="0" borderId="67" xfId="52" applyFont="1" applyFill="1" applyBorder="1" applyAlignment="1" applyProtection="1">
      <alignment horizontal="left" vertical="center"/>
      <protection/>
    </xf>
    <xf numFmtId="0" fontId="11" fillId="0" borderId="13" xfId="52" applyFont="1" applyFill="1" applyBorder="1" applyAlignment="1" applyProtection="1">
      <alignment horizontal="left" vertical="center"/>
      <protection/>
    </xf>
    <xf numFmtId="0" fontId="11" fillId="0" borderId="11" xfId="52" applyFont="1" applyFill="1" applyBorder="1" applyAlignment="1" applyProtection="1">
      <alignment horizontal="right" vertical="center"/>
      <protection/>
    </xf>
    <xf numFmtId="0" fontId="11" fillId="0" borderId="12" xfId="52" applyFont="1" applyFill="1" applyBorder="1" applyAlignment="1" applyProtection="1">
      <alignment horizontal="right" vertical="center"/>
      <protection/>
    </xf>
    <xf numFmtId="0" fontId="11" fillId="0" borderId="80" xfId="0" applyFont="1" applyBorder="1" applyAlignment="1">
      <alignment horizontal="center" vertical="center" wrapText="1"/>
    </xf>
    <xf numFmtId="4" fontId="8" fillId="0" borderId="13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2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4" fontId="8" fillId="0" borderId="33" xfId="52" applyNumberFormat="1" applyFont="1" applyFill="1" applyBorder="1" applyAlignment="1" applyProtection="1">
      <alignment horizontal="center" vertical="center"/>
      <protection/>
    </xf>
    <xf numFmtId="4" fontId="8" fillId="0" borderId="13" xfId="52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9" fontId="1" fillId="0" borderId="33" xfId="54" applyFont="1" applyBorder="1" applyAlignment="1">
      <alignment horizontal="center" vertical="center"/>
    </xf>
    <xf numFmtId="9" fontId="1" fillId="0" borderId="36" xfId="54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85" xfId="0" applyFont="1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92" fillId="0" borderId="81" xfId="0" applyFont="1" applyBorder="1" applyAlignment="1">
      <alignment horizontal="right" vertical="center" wrapText="1"/>
    </xf>
    <xf numFmtId="0" fontId="93" fillId="0" borderId="40" xfId="0" applyFont="1" applyBorder="1" applyAlignment="1">
      <alignment horizontal="right" vertical="center" wrapText="1"/>
    </xf>
    <xf numFmtId="0" fontId="93" fillId="0" borderId="82" xfId="0" applyFont="1" applyBorder="1" applyAlignment="1">
      <alignment horizontal="right" vertical="center" wrapText="1"/>
    </xf>
    <xf numFmtId="0" fontId="13" fillId="0" borderId="45" xfId="0" applyFont="1" applyFill="1" applyBorder="1" applyAlignment="1" applyProtection="1">
      <alignment horizontal="right" vertical="center"/>
      <protection/>
    </xf>
    <xf numFmtId="0" fontId="13" fillId="0" borderId="46" xfId="0" applyFont="1" applyFill="1" applyBorder="1" applyAlignment="1" applyProtection="1">
      <alignment horizontal="right" vertical="center"/>
      <protection/>
    </xf>
    <xf numFmtId="0" fontId="13" fillId="0" borderId="42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0" fillId="0" borderId="79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31" fillId="0" borderId="8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8" fillId="36" borderId="67" xfId="52" applyFont="1" applyFill="1" applyBorder="1" applyAlignment="1" applyProtection="1">
      <alignment horizontal="center" vertical="center"/>
      <protection/>
    </xf>
    <xf numFmtId="0" fontId="8" fillId="36" borderId="13" xfId="52" applyFont="1" applyFill="1" applyBorder="1" applyAlignment="1" applyProtection="1">
      <alignment horizontal="center" vertical="center"/>
      <protection/>
    </xf>
    <xf numFmtId="0" fontId="8" fillId="36" borderId="62" xfId="52" applyFont="1" applyFill="1" applyBorder="1" applyAlignment="1" applyProtection="1">
      <alignment horizontal="center" vertical="center"/>
      <protection/>
    </xf>
    <xf numFmtId="0" fontId="24" fillId="0" borderId="87" xfId="0" applyFont="1" applyBorder="1" applyAlignment="1">
      <alignment horizontal="left" wrapText="1"/>
    </xf>
    <xf numFmtId="0" fontId="24" fillId="0" borderId="77" xfId="0" applyFont="1" applyBorder="1" applyAlignment="1">
      <alignment horizontal="left" wrapText="1"/>
    </xf>
    <xf numFmtId="0" fontId="24" fillId="0" borderId="6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38" fillId="36" borderId="88" xfId="0" applyFont="1" applyFill="1" applyBorder="1" applyAlignment="1">
      <alignment horizontal="center" vertical="center"/>
    </xf>
    <xf numFmtId="0" fontId="38" fillId="36" borderId="77" xfId="0" applyFont="1" applyFill="1" applyBorder="1" applyAlignment="1">
      <alignment horizontal="center" vertical="center"/>
    </xf>
    <xf numFmtId="0" fontId="38" fillId="36" borderId="8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5" xfId="0" applyFont="1" applyFill="1" applyBorder="1" applyAlignment="1" applyProtection="1">
      <alignment horizontal="left" wrapText="1"/>
      <protection locked="0"/>
    </xf>
    <xf numFmtId="0" fontId="1" fillId="0" borderId="46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8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1" fillId="0" borderId="10" xfId="0" applyNumberFormat="1" applyFont="1" applyFill="1" applyBorder="1" applyAlignment="1" applyProtection="1">
      <alignment horizontal="left"/>
      <protection locked="0"/>
    </xf>
    <xf numFmtId="0" fontId="17" fillId="35" borderId="45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83" fontId="1" fillId="0" borderId="79" xfId="0" applyNumberFormat="1" applyFont="1" applyBorder="1" applyAlignment="1">
      <alignment horizontal="center" vertical="center"/>
    </xf>
    <xf numFmtId="183" fontId="1" fillId="0" borderId="90" xfId="0" applyNumberFormat="1" applyFont="1" applyBorder="1" applyAlignment="1">
      <alignment horizontal="center" vertical="center"/>
    </xf>
    <xf numFmtId="183" fontId="1" fillId="0" borderId="68" xfId="0" applyNumberFormat="1" applyFont="1" applyBorder="1" applyAlignment="1">
      <alignment horizontal="center"/>
    </xf>
    <xf numFmtId="183" fontId="1" fillId="0" borderId="71" xfId="0" applyNumberFormat="1" applyFont="1" applyBorder="1" applyAlignment="1">
      <alignment horizontal="center"/>
    </xf>
    <xf numFmtId="183" fontId="24" fillId="0" borderId="1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center"/>
    </xf>
    <xf numFmtId="183" fontId="38" fillId="0" borderId="79" xfId="0" applyNumberFormat="1" applyFont="1" applyBorder="1" applyAlignment="1">
      <alignment horizontal="center" vertical="center"/>
    </xf>
    <xf numFmtId="183" fontId="38" fillId="0" borderId="90" xfId="0" applyNumberFormat="1" applyFont="1" applyBorder="1" applyAlignment="1">
      <alignment horizontal="center" vertical="center"/>
    </xf>
    <xf numFmtId="183" fontId="1" fillId="0" borderId="63" xfId="0" applyNumberFormat="1" applyFont="1" applyBorder="1" applyAlignment="1">
      <alignment horizontal="center"/>
    </xf>
    <xf numFmtId="183" fontId="1" fillId="0" borderId="64" xfId="0" applyNumberFormat="1" applyFont="1" applyBorder="1" applyAlignment="1">
      <alignment horizontal="center"/>
    </xf>
    <xf numFmtId="183" fontId="38" fillId="0" borderId="45" xfId="0" applyNumberFormat="1" applyFont="1" applyBorder="1" applyAlignment="1">
      <alignment horizontal="center" vertical="center"/>
    </xf>
    <xf numFmtId="183" fontId="38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90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left"/>
    </xf>
    <xf numFmtId="183" fontId="0" fillId="0" borderId="12" xfId="0" applyNumberFormat="1" applyFont="1" applyBorder="1" applyAlignment="1">
      <alignment horizontal="left"/>
    </xf>
    <xf numFmtId="183" fontId="11" fillId="35" borderId="81" xfId="0" applyNumberFormat="1" applyFont="1" applyFill="1" applyBorder="1" applyAlignment="1">
      <alignment horizontal="center"/>
    </xf>
    <xf numFmtId="183" fontId="11" fillId="35" borderId="40" xfId="0" applyNumberFormat="1" applyFont="1" applyFill="1" applyBorder="1" applyAlignment="1">
      <alignment horizontal="center"/>
    </xf>
    <xf numFmtId="183" fontId="11" fillId="35" borderId="82" xfId="0" applyNumberFormat="1" applyFont="1" applyFill="1" applyBorder="1" applyAlignment="1">
      <alignment horizontal="center"/>
    </xf>
    <xf numFmtId="183" fontId="8" fillId="0" borderId="81" xfId="0" applyNumberFormat="1" applyFont="1" applyFill="1" applyBorder="1" applyAlignment="1">
      <alignment horizontal="center" wrapText="1"/>
    </xf>
    <xf numFmtId="183" fontId="8" fillId="0" borderId="40" xfId="0" applyNumberFormat="1" applyFont="1" applyFill="1" applyBorder="1" applyAlignment="1">
      <alignment horizontal="center" wrapText="1"/>
    </xf>
    <xf numFmtId="183" fontId="8" fillId="0" borderId="82" xfId="0" applyNumberFormat="1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6" fillId="0" borderId="91" xfId="0" applyNumberFormat="1" applyFont="1" applyBorder="1" applyAlignment="1">
      <alignment horizontal="center" vertical="center" wrapText="1"/>
    </xf>
    <xf numFmtId="49" fontId="16" fillId="0" borderId="76" xfId="0" applyNumberFormat="1" applyFont="1" applyBorder="1" applyAlignment="1">
      <alignment horizontal="center" vertical="center" wrapText="1"/>
    </xf>
    <xf numFmtId="176" fontId="11" fillId="0" borderId="87" xfId="0" applyNumberFormat="1" applyFont="1" applyBorder="1" applyAlignment="1">
      <alignment horizontal="center"/>
    </xf>
    <xf numFmtId="176" fontId="11" fillId="0" borderId="6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49" fontId="16" fillId="0" borderId="9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6" fillId="0" borderId="9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6" fillId="0" borderId="15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0" xfId="52" applyFont="1" applyFill="1" applyBorder="1" applyAlignment="1" applyProtection="1">
      <alignment horizontal="center" vertical="justify"/>
      <protection/>
    </xf>
    <xf numFmtId="0" fontId="1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4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0" fontId="1" fillId="0" borderId="1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49" fontId="17" fillId="0" borderId="95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176" fontId="11" fillId="0" borderId="96" xfId="0" applyNumberFormat="1" applyFont="1" applyBorder="1" applyAlignment="1">
      <alignment horizontal="center"/>
    </xf>
    <xf numFmtId="176" fontId="11" fillId="0" borderId="97" xfId="0" applyNumberFormat="1" applyFont="1" applyBorder="1" applyAlignment="1">
      <alignment horizontal="center"/>
    </xf>
    <xf numFmtId="0" fontId="17" fillId="35" borderId="98" xfId="0" applyFont="1" applyFill="1" applyBorder="1" applyAlignment="1">
      <alignment horizontal="center"/>
    </xf>
    <xf numFmtId="0" fontId="17" fillId="35" borderId="99" xfId="0" applyFont="1" applyFill="1" applyBorder="1" applyAlignment="1">
      <alignment horizontal="center"/>
    </xf>
    <xf numFmtId="0" fontId="17" fillId="35" borderId="10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justify"/>
    </xf>
    <xf numFmtId="3" fontId="9" fillId="0" borderId="0" xfId="0" applyNumberFormat="1" applyFont="1" applyBorder="1" applyAlignment="1">
      <alignment horizontal="center" vertical="justify"/>
    </xf>
    <xf numFmtId="3" fontId="9" fillId="0" borderId="81" xfId="0" applyNumberFormat="1" applyFont="1" applyBorder="1" applyAlignment="1">
      <alignment horizontal="center" vertical="justify"/>
    </xf>
    <xf numFmtId="3" fontId="9" fillId="0" borderId="82" xfId="0" applyNumberFormat="1" applyFont="1" applyBorder="1" applyAlignment="1">
      <alignment horizontal="center" vertical="justify"/>
    </xf>
    <xf numFmtId="4" fontId="18" fillId="0" borderId="0" xfId="0" applyNumberFormat="1" applyFont="1" applyBorder="1" applyAlignment="1">
      <alignment horizontal="left" wrapText="1"/>
    </xf>
    <xf numFmtId="3" fontId="9" fillId="0" borderId="45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2" fillId="0" borderId="7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101" xfId="0" applyFont="1" applyBorder="1" applyAlignment="1">
      <alignment horizontal="right"/>
    </xf>
    <xf numFmtId="0" fontId="32" fillId="0" borderId="102" xfId="0" applyFont="1" applyBorder="1" applyAlignment="1">
      <alignment horizontal="right"/>
    </xf>
    <xf numFmtId="0" fontId="32" fillId="0" borderId="73" xfId="0" applyFont="1" applyBorder="1" applyAlignment="1">
      <alignment horizontal="right"/>
    </xf>
    <xf numFmtId="0" fontId="32" fillId="0" borderId="74" xfId="0" applyFont="1" applyBorder="1" applyAlignment="1">
      <alignment horizontal="right"/>
    </xf>
    <xf numFmtId="0" fontId="28" fillId="0" borderId="46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35" fillId="35" borderId="14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2" fillId="0" borderId="103" xfId="0" applyFont="1" applyBorder="1" applyAlignment="1">
      <alignment horizontal="right"/>
    </xf>
    <xf numFmtId="0" fontId="32" fillId="0" borderId="104" xfId="0" applyFont="1" applyBorder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4" fillId="0" borderId="78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32" fillId="0" borderId="1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73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left"/>
    </xf>
    <xf numFmtId="0" fontId="33" fillId="0" borderId="106" xfId="0" applyFont="1" applyBorder="1" applyAlignment="1">
      <alignment horizontal="left"/>
    </xf>
    <xf numFmtId="0" fontId="33" fillId="0" borderId="107" xfId="0" applyFont="1" applyBorder="1" applyAlignment="1">
      <alignment horizontal="left"/>
    </xf>
    <xf numFmtId="0" fontId="36" fillId="0" borderId="108" xfId="0" applyFont="1" applyBorder="1" applyAlignment="1">
      <alignment horizontal="center"/>
    </xf>
    <xf numFmtId="0" fontId="33" fillId="0" borderId="109" xfId="0" applyFont="1" applyBorder="1" applyAlignment="1">
      <alignment horizontal="center"/>
    </xf>
    <xf numFmtId="0" fontId="33" fillId="0" borderId="110" xfId="0" applyFont="1" applyBorder="1" applyAlignment="1">
      <alignment horizontal="center"/>
    </xf>
    <xf numFmtId="0" fontId="33" fillId="0" borderId="111" xfId="0" applyFont="1" applyBorder="1" applyAlignment="1">
      <alignment horizontal="left"/>
    </xf>
    <xf numFmtId="0" fontId="33" fillId="0" borderId="112" xfId="0" applyFont="1" applyBorder="1" applyAlignment="1">
      <alignment horizontal="left"/>
    </xf>
    <xf numFmtId="0" fontId="33" fillId="0" borderId="113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78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17" fontId="33" fillId="0" borderId="10" xfId="0" applyNumberFormat="1" applyFont="1" applyBorder="1" applyAlignment="1">
      <alignment horizontal="left"/>
    </xf>
    <xf numFmtId="17" fontId="33" fillId="0" borderId="0" xfId="0" applyNumberFormat="1" applyFont="1" applyBorder="1" applyAlignment="1">
      <alignment horizontal="left"/>
    </xf>
    <xf numFmtId="0" fontId="31" fillId="0" borderId="83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31" fillId="0" borderId="114" xfId="0" applyFont="1" applyBorder="1" applyAlignment="1">
      <alignment horizontal="center"/>
    </xf>
    <xf numFmtId="0" fontId="0" fillId="0" borderId="46" xfId="0" applyFont="1" applyFill="1" applyBorder="1" applyAlignment="1" applyProtection="1">
      <alignment vertical="center" wrapText="1"/>
      <protection locked="0"/>
    </xf>
    <xf numFmtId="0" fontId="0" fillId="0" borderId="42" xfId="0" applyFont="1" applyFill="1" applyBorder="1" applyAlignment="1" applyProtection="1">
      <alignment vertical="center" wrapText="1"/>
      <protection locked="0"/>
    </xf>
    <xf numFmtId="0" fontId="67" fillId="0" borderId="1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183" fontId="16" fillId="37" borderId="81" xfId="0" applyNumberFormat="1" applyFont="1" applyFill="1" applyBorder="1" applyAlignment="1">
      <alignment horizontal="center" vertical="center" wrapText="1"/>
    </xf>
    <xf numFmtId="183" fontId="16" fillId="37" borderId="40" xfId="0" applyNumberFormat="1" applyFont="1" applyFill="1" applyBorder="1" applyAlignment="1">
      <alignment horizontal="center" vertical="center" wrapText="1"/>
    </xf>
    <xf numFmtId="183" fontId="16" fillId="37" borderId="8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rmal_ORÇAMENTO-HAB" xfId="52"/>
    <cellStyle name="Nota" xfId="53"/>
    <cellStyle name="Percent" xfId="54"/>
    <cellStyle name="Saída" xfId="55"/>
    <cellStyle name="Comma" xfId="56"/>
    <cellStyle name="Comma [0]" xfId="57"/>
    <cellStyle name="Separador de milhares 3" xfId="58"/>
    <cellStyle name="Separador de milhares_COMPOSIÇÃO DAS CP E PV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19</xdr:row>
      <xdr:rowOff>552450</xdr:rowOff>
    </xdr:from>
    <xdr:ext cx="0" cy="171450"/>
    <xdr:sp>
      <xdr:nvSpPr>
        <xdr:cNvPr id="1" name="CaixaDeTexto 1"/>
        <xdr:cNvSpPr txBox="1">
          <a:spLocks noChangeArrowheads="1"/>
        </xdr:cNvSpPr>
      </xdr:nvSpPr>
      <xdr:spPr>
        <a:xfrm>
          <a:off x="12363450" y="5505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34</xdr:row>
      <xdr:rowOff>95250</xdr:rowOff>
    </xdr:from>
    <xdr:ext cx="4800600" cy="1228725"/>
    <xdr:sp>
      <xdr:nvSpPr>
        <xdr:cNvPr id="1" name="CaixaDeTexto 2"/>
        <xdr:cNvSpPr txBox="1">
          <a:spLocks noChangeArrowheads="1"/>
        </xdr:cNvSpPr>
      </xdr:nvSpPr>
      <xdr:spPr>
        <a:xfrm>
          <a:off x="2619375" y="8763000"/>
          <a:ext cx="48006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=(((310,454-224,886)/224,886)+1,0)x 22,224                    </a:t>
          </a:r>
          <a:r>
            <a:rPr lang="en-US" cap="none" sz="13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IR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=30,680</a:t>
          </a:r>
        </a:p>
      </xdr:txBody>
    </xdr:sp>
    <xdr:clientData/>
  </xdr:oneCellAnchor>
  <xdr:oneCellAnchor>
    <xdr:from>
      <xdr:col>3</xdr:col>
      <xdr:colOff>85725</xdr:colOff>
      <xdr:row>37</xdr:row>
      <xdr:rowOff>0</xdr:rowOff>
    </xdr:from>
    <xdr:ext cx="4705350" cy="1219200"/>
    <xdr:sp>
      <xdr:nvSpPr>
        <xdr:cNvPr id="2" name="CaixaDeTexto 5"/>
        <xdr:cNvSpPr txBox="1">
          <a:spLocks noChangeArrowheads="1"/>
        </xdr:cNvSpPr>
      </xdr:nvSpPr>
      <xdr:spPr>
        <a:xfrm>
          <a:off x="2628900" y="9410700"/>
          <a:ext cx="4705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=(((310,454-224,886)/224,886)+1,0)x 0,223                      </a:t>
          </a:r>
          <a:r>
            <a:rPr lang="en-US" cap="none" sz="13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IR</a:t>
          </a:r>
          <a:r>
            <a:rPr lang="en-US" cap="none" sz="13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=0,307</a:t>
          </a:r>
        </a:p>
      </xdr:txBody>
    </xdr:sp>
    <xdr:clientData/>
  </xdr:oneCellAnchor>
  <xdr:oneCellAnchor>
    <xdr:from>
      <xdr:col>9</xdr:col>
      <xdr:colOff>57150</xdr:colOff>
      <xdr:row>29</xdr:row>
      <xdr:rowOff>133350</xdr:rowOff>
    </xdr:from>
    <xdr:ext cx="0" cy="161925"/>
    <xdr:sp>
      <xdr:nvSpPr>
        <xdr:cNvPr id="3" name="CaixaDeTexto 6"/>
        <xdr:cNvSpPr txBox="1">
          <a:spLocks noChangeArrowheads="1"/>
        </xdr:cNvSpPr>
      </xdr:nvSpPr>
      <xdr:spPr>
        <a:xfrm>
          <a:off x="10915650" y="7562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</xdr:colOff>
      <xdr:row>40</xdr:row>
      <xdr:rowOff>161925</xdr:rowOff>
    </xdr:from>
    <xdr:ext cx="4219575" cy="390525"/>
    <xdr:sp>
      <xdr:nvSpPr>
        <xdr:cNvPr id="4" name="CaixaDeTexto 1"/>
        <xdr:cNvSpPr txBox="1">
          <a:spLocks noChangeArrowheads="1"/>
        </xdr:cNvSpPr>
      </xdr:nvSpPr>
      <xdr:spPr>
        <a:xfrm>
          <a:off x="2581275" y="10315575"/>
          <a:ext cx="4219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T=((30,680 + 0,307 x D )/(1,0 - ICMS))   /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</a:t>
          </a:r>
        </a:p>
      </xdr:txBody>
    </xdr:sp>
    <xdr:clientData/>
  </xdr:oneCellAnchor>
  <xdr:oneCellAnchor>
    <xdr:from>
      <xdr:col>3</xdr:col>
      <xdr:colOff>9525</xdr:colOff>
      <xdr:row>43</xdr:row>
      <xdr:rowOff>161925</xdr:rowOff>
    </xdr:from>
    <xdr:ext cx="5048250" cy="381000"/>
    <xdr:sp>
      <xdr:nvSpPr>
        <xdr:cNvPr id="5" name="CaixaDeTexto 7"/>
        <xdr:cNvSpPr txBox="1">
          <a:spLocks noChangeArrowheads="1"/>
        </xdr:cNvSpPr>
      </xdr:nvSpPr>
      <xdr:spPr>
        <a:xfrm>
          <a:off x="2552700" y="11058525"/>
          <a:ext cx="5048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T=((30,680 + 0,307 x 725,00 )/(1,0 - 0,17))   /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26</xdr:row>
      <xdr:rowOff>0</xdr:rowOff>
    </xdr:from>
    <xdr:ext cx="0" cy="161925"/>
    <xdr:sp>
      <xdr:nvSpPr>
        <xdr:cNvPr id="1" name="CaixaDeTexto 1"/>
        <xdr:cNvSpPr txBox="1">
          <a:spLocks noChangeArrowheads="1"/>
        </xdr:cNvSpPr>
      </xdr:nvSpPr>
      <xdr:spPr>
        <a:xfrm>
          <a:off x="12363450" y="8058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view="pageBreakPreview" zoomScale="75" zoomScaleNormal="75" zoomScaleSheetLayoutView="75" zoomScalePageLayoutView="70" workbookViewId="0" topLeftCell="A1">
      <selection activeCell="C5" sqref="C5:D5"/>
    </sheetView>
  </sheetViews>
  <sheetFormatPr defaultColWidth="9.140625" defaultRowHeight="12.75"/>
  <cols>
    <col min="1" max="1" width="6.7109375" style="8" bestFit="1" customWidth="1"/>
    <col min="2" max="2" width="16.57421875" style="8" bestFit="1" customWidth="1"/>
    <col min="3" max="3" width="14.140625" style="8" customWidth="1"/>
    <col min="4" max="4" width="98.8515625" style="287" customWidth="1"/>
    <col min="5" max="5" width="8.421875" style="287" bestFit="1" customWidth="1"/>
    <col min="6" max="6" width="11.28125" style="329" customWidth="1"/>
    <col min="7" max="7" width="15.421875" style="8" customWidth="1"/>
    <col min="8" max="8" width="13.7109375" style="8" customWidth="1"/>
    <col min="9" max="9" width="14.7109375" style="332" customWidth="1"/>
    <col min="10" max="10" width="19.57421875" style="319" customWidth="1"/>
    <col min="11" max="11" width="24.421875" style="320" bestFit="1" customWidth="1"/>
    <col min="12" max="12" width="37.57421875" style="287" customWidth="1"/>
    <col min="13" max="13" width="25.7109375" style="34" customWidth="1"/>
    <col min="14" max="14" width="21.8515625" style="287" customWidth="1"/>
    <col min="15" max="15" width="19.140625" style="287" customWidth="1"/>
    <col min="16" max="16" width="11.7109375" style="287" bestFit="1" customWidth="1"/>
    <col min="17" max="17" width="15.421875" style="287" bestFit="1" customWidth="1"/>
    <col min="18" max="18" width="22.140625" style="287" customWidth="1"/>
    <col min="19" max="24" width="9.140625" style="287" customWidth="1"/>
    <col min="25" max="25" width="10.7109375" style="287" bestFit="1" customWidth="1"/>
    <col min="26" max="16384" width="9.140625" style="287" customWidth="1"/>
  </cols>
  <sheetData>
    <row r="1" spans="1:11" ht="30.75" customHeight="1">
      <c r="A1" s="420"/>
      <c r="B1" s="420"/>
      <c r="C1" s="414"/>
      <c r="D1" s="415"/>
      <c r="E1" s="427" t="s">
        <v>115</v>
      </c>
      <c r="F1" s="427"/>
      <c r="G1" s="427"/>
      <c r="H1" s="427"/>
      <c r="I1" s="427"/>
      <c r="J1" s="427"/>
      <c r="K1" s="286"/>
    </row>
    <row r="2" spans="1:11" ht="30.75" customHeight="1">
      <c r="A2" s="421"/>
      <c r="B2" s="421"/>
      <c r="C2" s="429" t="s">
        <v>114</v>
      </c>
      <c r="D2" s="429"/>
      <c r="E2" s="428"/>
      <c r="F2" s="428"/>
      <c r="G2" s="428"/>
      <c r="H2" s="428"/>
      <c r="I2" s="428"/>
      <c r="J2" s="428"/>
      <c r="K2" s="286"/>
    </row>
    <row r="3" spans="1:11" ht="30.75" customHeight="1">
      <c r="A3" s="421"/>
      <c r="B3" s="421"/>
      <c r="C3" s="417" t="s">
        <v>236</v>
      </c>
      <c r="D3" s="417"/>
      <c r="E3" s="428"/>
      <c r="F3" s="428"/>
      <c r="G3" s="428"/>
      <c r="H3" s="428"/>
      <c r="I3" s="428"/>
      <c r="J3" s="428"/>
      <c r="K3" s="286"/>
    </row>
    <row r="4" spans="1:11" ht="30.75" customHeight="1" thickBot="1">
      <c r="A4" s="421"/>
      <c r="B4" s="421"/>
      <c r="C4" s="456"/>
      <c r="D4" s="456"/>
      <c r="E4" s="428"/>
      <c r="F4" s="428"/>
      <c r="G4" s="428"/>
      <c r="H4" s="428"/>
      <c r="I4" s="428"/>
      <c r="J4" s="428"/>
      <c r="K4" s="286"/>
    </row>
    <row r="5" spans="1:14" ht="60.75" customHeight="1">
      <c r="A5" s="418" t="s">
        <v>109</v>
      </c>
      <c r="B5" s="419"/>
      <c r="C5" s="695" t="str">
        <f>'03 - QUANTITATIVO'!C5</f>
        <v>“CONTRATAÇÃO DE EMPRESA PARA A ELABORAÇÃO DE PROJETOS DE RECUPERAÇÃO COM MICROREVESTIMENTO DE 13,6KM E PAVIMENTAÇÃO ASFÁLTICA DA TRAVESSIA URBANA DE 870,00M, INCLUSIVE DRENAGEM SUPERFICIAL E SINALIZAÇÃO VIÁRIA DA MT 336, PAVIMENTAÇÃO DA ROTATÓRIA DA RODOVIA 336 DE 2.268,00M², E DESLOCAMENTO DE 200,00 M DA PAVIMETAÇÃO EXISTENTE NA ENTRADA DO MUNICÍPIO DE SANTO ANTÔNIO DO LESTE - MT”.</v>
      </c>
      <c r="D5" s="696"/>
      <c r="E5" s="343" t="s">
        <v>157</v>
      </c>
      <c r="F5" s="344" t="str">
        <f>'01 - RESUMO'!A20</f>
        <v>SANTO ANTÕNIO DO LESTE - MT, FEVEREIRO DE 2020</v>
      </c>
      <c r="G5" s="345"/>
      <c r="H5" s="345"/>
      <c r="I5" s="345"/>
      <c r="J5" s="346"/>
      <c r="K5" s="288"/>
      <c r="L5" s="289"/>
      <c r="M5" s="290"/>
      <c r="N5" s="290"/>
    </row>
    <row r="6" spans="1:18" ht="15.75">
      <c r="A6" s="425" t="s">
        <v>110</v>
      </c>
      <c r="B6" s="426"/>
      <c r="C6" s="458" t="str">
        <f>'03 - QUANTITATIVO'!C6</f>
        <v>MT - 336, MUNICÍPIO DE SANTO ANTÔNIO DO LESTE - MT</v>
      </c>
      <c r="D6" s="458"/>
      <c r="E6" s="422" t="s">
        <v>230</v>
      </c>
      <c r="F6" s="423"/>
      <c r="G6" s="423"/>
      <c r="H6" s="423"/>
      <c r="I6" s="423"/>
      <c r="J6" s="424"/>
      <c r="K6" s="288"/>
      <c r="L6" s="291"/>
      <c r="M6" s="232"/>
      <c r="N6" s="292"/>
      <c r="O6" s="292"/>
      <c r="P6" s="292"/>
      <c r="Q6" s="292"/>
      <c r="R6" s="292"/>
    </row>
    <row r="7" spans="1:18" ht="15.75" customHeight="1">
      <c r="A7" s="425" t="s">
        <v>111</v>
      </c>
      <c r="B7" s="426"/>
      <c r="C7" s="462">
        <f>104000+6960</f>
        <v>110960</v>
      </c>
      <c r="D7" s="463"/>
      <c r="E7" s="464" t="s">
        <v>216</v>
      </c>
      <c r="F7" s="465"/>
      <c r="G7" s="465"/>
      <c r="H7" s="465"/>
      <c r="I7" s="465"/>
      <c r="J7" s="466"/>
      <c r="K7" s="293"/>
      <c r="L7" s="291"/>
      <c r="M7" s="232"/>
      <c r="N7" s="292"/>
      <c r="O7" s="292"/>
      <c r="P7" s="292"/>
      <c r="Q7" s="292"/>
      <c r="R7" s="292"/>
    </row>
    <row r="8" spans="1:18" ht="15.75">
      <c r="A8" s="425" t="s">
        <v>112</v>
      </c>
      <c r="B8" s="426"/>
      <c r="C8" s="416" t="s">
        <v>236</v>
      </c>
      <c r="D8" s="416"/>
      <c r="E8" s="464"/>
      <c r="F8" s="465"/>
      <c r="G8" s="465"/>
      <c r="H8" s="465"/>
      <c r="I8" s="465"/>
      <c r="J8" s="466"/>
      <c r="K8" s="295"/>
      <c r="L8" s="291"/>
      <c r="M8" s="232"/>
      <c r="N8" s="292"/>
      <c r="O8" s="292"/>
      <c r="P8" s="292"/>
      <c r="Q8" s="292"/>
      <c r="R8" s="292"/>
    </row>
    <row r="9" spans="1:18" ht="16.5" thickBot="1">
      <c r="A9" s="459"/>
      <c r="B9" s="460"/>
      <c r="C9" s="461"/>
      <c r="D9" s="461"/>
      <c r="E9" s="347" t="s">
        <v>118</v>
      </c>
      <c r="F9" s="348">
        <v>26.44</v>
      </c>
      <c r="G9" s="349" t="s">
        <v>9</v>
      </c>
      <c r="H9" s="350"/>
      <c r="I9" s="351"/>
      <c r="J9" s="352"/>
      <c r="K9" s="297"/>
      <c r="L9" s="291"/>
      <c r="M9" s="232"/>
      <c r="N9" s="292"/>
      <c r="O9" s="292"/>
      <c r="P9" s="292"/>
      <c r="Q9" s="292"/>
      <c r="R9" s="292"/>
    </row>
    <row r="10" spans="1:18" ht="36" customHeight="1" thickBot="1">
      <c r="A10" s="467" t="s">
        <v>115</v>
      </c>
      <c r="B10" s="468"/>
      <c r="C10" s="468"/>
      <c r="D10" s="468"/>
      <c r="E10" s="468"/>
      <c r="F10" s="468"/>
      <c r="G10" s="468"/>
      <c r="H10" s="468"/>
      <c r="I10" s="468"/>
      <c r="J10" s="469"/>
      <c r="K10" s="255"/>
      <c r="L10" s="291"/>
      <c r="M10" s="232"/>
      <c r="N10" s="292"/>
      <c r="O10" s="292"/>
      <c r="P10" s="292"/>
      <c r="Q10" s="292"/>
      <c r="R10" s="292"/>
    </row>
    <row r="11" spans="1:18" s="303" customFormat="1" ht="24.75" customHeight="1">
      <c r="A11" s="437" t="s">
        <v>6</v>
      </c>
      <c r="B11" s="430" t="s">
        <v>116</v>
      </c>
      <c r="C11" s="430" t="s">
        <v>117</v>
      </c>
      <c r="D11" s="430" t="s">
        <v>124</v>
      </c>
      <c r="E11" s="430" t="s">
        <v>128</v>
      </c>
      <c r="F11" s="470" t="s">
        <v>8</v>
      </c>
      <c r="G11" s="445" t="s">
        <v>119</v>
      </c>
      <c r="H11" s="445" t="s">
        <v>120</v>
      </c>
      <c r="I11" s="441" t="s">
        <v>121</v>
      </c>
      <c r="J11" s="443" t="s">
        <v>122</v>
      </c>
      <c r="K11" s="298"/>
      <c r="L11" s="299"/>
      <c r="M11" s="300"/>
      <c r="N11" s="29"/>
      <c r="O11" s="301"/>
      <c r="P11" s="302"/>
      <c r="Q11" s="302"/>
      <c r="R11" s="302"/>
    </row>
    <row r="12" spans="1:18" s="303" customFormat="1" ht="24.75" customHeight="1">
      <c r="A12" s="438"/>
      <c r="B12" s="431"/>
      <c r="C12" s="431"/>
      <c r="D12" s="431"/>
      <c r="E12" s="431"/>
      <c r="F12" s="471"/>
      <c r="G12" s="446"/>
      <c r="H12" s="457"/>
      <c r="I12" s="442"/>
      <c r="J12" s="444"/>
      <c r="K12" s="298"/>
      <c r="L12" s="299"/>
      <c r="M12" s="53"/>
      <c r="N12" s="53"/>
      <c r="O12" s="301"/>
      <c r="P12" s="302"/>
      <c r="Q12" s="302"/>
      <c r="R12" s="302"/>
    </row>
    <row r="13" spans="1:18" s="303" customFormat="1" ht="18">
      <c r="A13" s="353" t="s">
        <v>129</v>
      </c>
      <c r="B13" s="354"/>
      <c r="C13" s="354"/>
      <c r="D13" s="355" t="s">
        <v>223</v>
      </c>
      <c r="E13" s="354"/>
      <c r="F13" s="356"/>
      <c r="G13" s="356"/>
      <c r="H13" s="356"/>
      <c r="I13" s="357"/>
      <c r="J13" s="358"/>
      <c r="K13" s="304"/>
      <c r="L13" s="305"/>
      <c r="M13" s="305"/>
      <c r="N13" s="305"/>
      <c r="O13" s="302"/>
      <c r="P13" s="302"/>
      <c r="Q13" s="302"/>
      <c r="R13" s="302"/>
    </row>
    <row r="14" spans="1:18" s="303" customFormat="1" ht="18">
      <c r="A14" s="359" t="s">
        <v>20</v>
      </c>
      <c r="B14" s="360" t="s">
        <v>125</v>
      </c>
      <c r="C14" s="360">
        <v>90778</v>
      </c>
      <c r="D14" s="361" t="s">
        <v>217</v>
      </c>
      <c r="E14" s="360" t="s">
        <v>214</v>
      </c>
      <c r="F14" s="362">
        <f>'03 - QUANTITATIVO'!G12</f>
        <v>88</v>
      </c>
      <c r="G14" s="363">
        <v>105.4</v>
      </c>
      <c r="H14" s="363">
        <f>TRUNC(G14*$F$9/100,2)</f>
        <v>27.86</v>
      </c>
      <c r="I14" s="363">
        <f>G14+H14</f>
        <v>133.26</v>
      </c>
      <c r="J14" s="364">
        <f>TRUNC(F14*I14,2)</f>
        <v>11726.88</v>
      </c>
      <c r="K14" s="291"/>
      <c r="L14" s="291"/>
      <c r="M14" s="291"/>
      <c r="N14" s="306"/>
      <c r="O14" s="302"/>
      <c r="P14" s="302"/>
      <c r="Q14" s="302"/>
      <c r="R14" s="302"/>
    </row>
    <row r="15" spans="1:18" s="303" customFormat="1" ht="18">
      <c r="A15" s="359" t="s">
        <v>0</v>
      </c>
      <c r="B15" s="360" t="s">
        <v>125</v>
      </c>
      <c r="C15" s="360">
        <v>90775</v>
      </c>
      <c r="D15" s="365" t="s">
        <v>219</v>
      </c>
      <c r="E15" s="360" t="s">
        <v>214</v>
      </c>
      <c r="F15" s="362">
        <f>'03 - QUANTITATIVO'!G13</f>
        <v>88</v>
      </c>
      <c r="G15" s="363">
        <v>19.05</v>
      </c>
      <c r="H15" s="363">
        <f>TRUNC(G15*$F$9/100,2)</f>
        <v>5.03</v>
      </c>
      <c r="I15" s="363">
        <f>G15+H15</f>
        <v>24.080000000000002</v>
      </c>
      <c r="J15" s="364">
        <f>TRUNC(F15*I15,2)</f>
        <v>2119.04</v>
      </c>
      <c r="K15" s="291"/>
      <c r="L15" s="291"/>
      <c r="M15" s="291"/>
      <c r="N15" s="306"/>
      <c r="O15" s="302"/>
      <c r="P15" s="302"/>
      <c r="Q15" s="302"/>
      <c r="R15" s="302"/>
    </row>
    <row r="16" spans="1:18" s="303" customFormat="1" ht="18">
      <c r="A16" s="359" t="s">
        <v>1</v>
      </c>
      <c r="B16" s="360" t="s">
        <v>125</v>
      </c>
      <c r="C16" s="360">
        <v>90772</v>
      </c>
      <c r="D16" s="365" t="s">
        <v>221</v>
      </c>
      <c r="E16" s="360" t="s">
        <v>214</v>
      </c>
      <c r="F16" s="362">
        <f>'03 - QUANTITATIVO'!G14</f>
        <v>88</v>
      </c>
      <c r="G16" s="363">
        <v>16.31</v>
      </c>
      <c r="H16" s="363">
        <f>TRUNC(G16*$F$9/100,2)</f>
        <v>4.31</v>
      </c>
      <c r="I16" s="363">
        <f>G16+H16</f>
        <v>20.619999999999997</v>
      </c>
      <c r="J16" s="364">
        <f>TRUNC(F16*I16,2)</f>
        <v>1814.56</v>
      </c>
      <c r="K16" s="291"/>
      <c r="L16" s="291"/>
      <c r="M16" s="291"/>
      <c r="N16" s="306"/>
      <c r="O16" s="302"/>
      <c r="P16" s="302"/>
      <c r="Q16" s="302"/>
      <c r="R16" s="302"/>
    </row>
    <row r="17" spans="1:18" s="303" customFormat="1" ht="18">
      <c r="A17" s="359" t="s">
        <v>95</v>
      </c>
      <c r="B17" s="360" t="s">
        <v>125</v>
      </c>
      <c r="C17" s="360">
        <v>90771</v>
      </c>
      <c r="D17" s="365" t="s">
        <v>220</v>
      </c>
      <c r="E17" s="360" t="s">
        <v>214</v>
      </c>
      <c r="F17" s="362">
        <f>'03 - QUANTITATIVO'!G15</f>
        <v>88</v>
      </c>
      <c r="G17" s="363">
        <v>22.23</v>
      </c>
      <c r="H17" s="363">
        <f>TRUNC(G17*$F$9/100,2)</f>
        <v>5.87</v>
      </c>
      <c r="I17" s="363">
        <f>G17+H17</f>
        <v>28.1</v>
      </c>
      <c r="J17" s="364">
        <f>TRUNC(F17*I17,2)</f>
        <v>2472.8</v>
      </c>
      <c r="K17" s="291"/>
      <c r="L17" s="291"/>
      <c r="M17" s="291"/>
      <c r="N17" s="306"/>
      <c r="O17" s="302"/>
      <c r="P17" s="302"/>
      <c r="Q17" s="302"/>
      <c r="R17" s="302"/>
    </row>
    <row r="18" spans="1:18" s="303" customFormat="1" ht="21.75" customHeight="1">
      <c r="A18" s="359" t="s">
        <v>92</v>
      </c>
      <c r="B18" s="360" t="s">
        <v>125</v>
      </c>
      <c r="C18" s="360">
        <v>88255</v>
      </c>
      <c r="D18" s="366" t="s">
        <v>224</v>
      </c>
      <c r="E18" s="360" t="s">
        <v>214</v>
      </c>
      <c r="F18" s="362">
        <f>'03 - QUANTITATIVO'!G16</f>
        <v>88</v>
      </c>
      <c r="G18" s="367">
        <v>27.7</v>
      </c>
      <c r="H18" s="363">
        <f>TRUNC(G18*$F$9/100,2)</f>
        <v>7.32</v>
      </c>
      <c r="I18" s="363">
        <f>G18+H18</f>
        <v>35.019999999999996</v>
      </c>
      <c r="J18" s="364">
        <f>TRUNC(F18*I18,2)</f>
        <v>3081.76</v>
      </c>
      <c r="K18" s="291"/>
      <c r="L18" s="291"/>
      <c r="M18" s="291"/>
      <c r="N18" s="306"/>
      <c r="O18" s="302"/>
      <c r="P18" s="302"/>
      <c r="Q18" s="302"/>
      <c r="R18" s="302"/>
    </row>
    <row r="19" spans="1:18" s="303" customFormat="1" ht="18">
      <c r="A19" s="452" t="s">
        <v>123</v>
      </c>
      <c r="B19" s="453"/>
      <c r="C19" s="453"/>
      <c r="D19" s="453"/>
      <c r="E19" s="453"/>
      <c r="F19" s="453"/>
      <c r="G19" s="453"/>
      <c r="H19" s="453"/>
      <c r="I19" s="453"/>
      <c r="J19" s="369">
        <f>SUM(J14:J18)</f>
        <v>21215.04</v>
      </c>
      <c r="K19" s="291"/>
      <c r="L19" s="291"/>
      <c r="M19" s="291"/>
      <c r="N19" s="301"/>
      <c r="O19" s="302"/>
      <c r="P19" s="302"/>
      <c r="Q19" s="302"/>
      <c r="R19" s="302"/>
    </row>
    <row r="20" spans="1:18" s="303" customFormat="1" ht="18">
      <c r="A20" s="372">
        <v>2</v>
      </c>
      <c r="B20" s="373"/>
      <c r="C20" s="373"/>
      <c r="D20" s="355" t="s">
        <v>222</v>
      </c>
      <c r="E20" s="368"/>
      <c r="F20" s="373"/>
      <c r="G20" s="373"/>
      <c r="H20" s="373"/>
      <c r="I20" s="373"/>
      <c r="J20" s="374"/>
      <c r="K20" s="291"/>
      <c r="L20" s="291"/>
      <c r="M20" s="291"/>
      <c r="N20" s="301"/>
      <c r="O20" s="302"/>
      <c r="P20" s="302"/>
      <c r="Q20" s="302"/>
      <c r="R20" s="302"/>
    </row>
    <row r="21" spans="1:18" s="303" customFormat="1" ht="18">
      <c r="A21" s="359" t="s">
        <v>2</v>
      </c>
      <c r="B21" s="360" t="s">
        <v>125</v>
      </c>
      <c r="C21" s="360">
        <v>90778</v>
      </c>
      <c r="D21" s="361" t="s">
        <v>217</v>
      </c>
      <c r="E21" s="360" t="s">
        <v>214</v>
      </c>
      <c r="F21" s="362">
        <f>'03 - QUANTITATIVO'!G18</f>
        <v>176</v>
      </c>
      <c r="G21" s="370">
        <f>G14</f>
        <v>105.4</v>
      </c>
      <c r="H21" s="363">
        <f aca="true" t="shared" si="0" ref="H21:H26">TRUNC(G21*$F$9/100,2)</f>
        <v>27.86</v>
      </c>
      <c r="I21" s="363">
        <f aca="true" t="shared" si="1" ref="I21:I26">G21+H21</f>
        <v>133.26</v>
      </c>
      <c r="J21" s="364">
        <f aca="true" t="shared" si="2" ref="J21:J26">TRUNC(F21*I21,2)</f>
        <v>23453.76</v>
      </c>
      <c r="K21" s="291"/>
      <c r="L21" s="291"/>
      <c r="M21" s="291"/>
      <c r="N21" s="301"/>
      <c r="O21" s="302"/>
      <c r="P21" s="302"/>
      <c r="Q21" s="302"/>
      <c r="R21" s="302"/>
    </row>
    <row r="22" spans="1:18" s="303" customFormat="1" ht="18">
      <c r="A22" s="359" t="s">
        <v>3</v>
      </c>
      <c r="B22" s="360" t="s">
        <v>125</v>
      </c>
      <c r="C22" s="360">
        <v>90769</v>
      </c>
      <c r="D22" s="365" t="s">
        <v>218</v>
      </c>
      <c r="E22" s="360" t="s">
        <v>214</v>
      </c>
      <c r="F22" s="362">
        <f>F21</f>
        <v>176</v>
      </c>
      <c r="G22" s="363">
        <v>96.53</v>
      </c>
      <c r="H22" s="363">
        <f t="shared" si="0"/>
        <v>25.52</v>
      </c>
      <c r="I22" s="363">
        <f t="shared" si="1"/>
        <v>122.05</v>
      </c>
      <c r="J22" s="364">
        <f t="shared" si="2"/>
        <v>21480.8</v>
      </c>
      <c r="K22" s="291"/>
      <c r="L22" s="291"/>
      <c r="M22" s="291"/>
      <c r="N22" s="301"/>
      <c r="O22" s="302"/>
      <c r="P22" s="302"/>
      <c r="Q22" s="302"/>
      <c r="R22" s="302"/>
    </row>
    <row r="23" spans="1:18" s="303" customFormat="1" ht="18">
      <c r="A23" s="359" t="s">
        <v>16</v>
      </c>
      <c r="B23" s="360" t="s">
        <v>125</v>
      </c>
      <c r="C23" s="360">
        <v>90775</v>
      </c>
      <c r="D23" s="365" t="s">
        <v>219</v>
      </c>
      <c r="E23" s="360" t="s">
        <v>214</v>
      </c>
      <c r="F23" s="362">
        <f>F21</f>
        <v>176</v>
      </c>
      <c r="G23" s="363">
        <f>G15</f>
        <v>19.05</v>
      </c>
      <c r="H23" s="363">
        <f t="shared" si="0"/>
        <v>5.03</v>
      </c>
      <c r="I23" s="363">
        <f t="shared" si="1"/>
        <v>24.080000000000002</v>
      </c>
      <c r="J23" s="364">
        <f t="shared" si="2"/>
        <v>4238.08</v>
      </c>
      <c r="K23" s="291"/>
      <c r="L23" s="291"/>
      <c r="M23" s="291"/>
      <c r="N23" s="301"/>
      <c r="O23" s="302"/>
      <c r="P23" s="302"/>
      <c r="Q23" s="302"/>
      <c r="R23" s="302"/>
    </row>
    <row r="24" spans="1:18" s="303" customFormat="1" ht="18">
      <c r="A24" s="359" t="s">
        <v>18</v>
      </c>
      <c r="B24" s="360" t="s">
        <v>125</v>
      </c>
      <c r="C24" s="360">
        <v>90772</v>
      </c>
      <c r="D24" s="365" t="s">
        <v>221</v>
      </c>
      <c r="E24" s="360" t="s">
        <v>214</v>
      </c>
      <c r="F24" s="362">
        <f>F21</f>
        <v>176</v>
      </c>
      <c r="G24" s="363">
        <f>G16</f>
        <v>16.31</v>
      </c>
      <c r="H24" s="363">
        <f t="shared" si="0"/>
        <v>4.31</v>
      </c>
      <c r="I24" s="363">
        <f t="shared" si="1"/>
        <v>20.619999999999997</v>
      </c>
      <c r="J24" s="364">
        <f t="shared" si="2"/>
        <v>3629.12</v>
      </c>
      <c r="K24" s="291"/>
      <c r="L24" s="291"/>
      <c r="M24" s="291"/>
      <c r="N24" s="301"/>
      <c r="O24" s="302"/>
      <c r="P24" s="302"/>
      <c r="Q24" s="302"/>
      <c r="R24" s="302"/>
    </row>
    <row r="25" spans="1:18" s="303" customFormat="1" ht="23.25">
      <c r="A25" s="359" t="s">
        <v>19</v>
      </c>
      <c r="B25" s="360" t="s">
        <v>125</v>
      </c>
      <c r="C25" s="360">
        <v>90771</v>
      </c>
      <c r="D25" s="365" t="s">
        <v>220</v>
      </c>
      <c r="E25" s="360" t="s">
        <v>214</v>
      </c>
      <c r="F25" s="362">
        <f>F21</f>
        <v>176</v>
      </c>
      <c r="G25" s="363">
        <f>G17</f>
        <v>22.23</v>
      </c>
      <c r="H25" s="363">
        <f t="shared" si="0"/>
        <v>5.87</v>
      </c>
      <c r="I25" s="363">
        <f t="shared" si="1"/>
        <v>28.1</v>
      </c>
      <c r="J25" s="364">
        <f t="shared" si="2"/>
        <v>4945.6</v>
      </c>
      <c r="K25" s="291"/>
      <c r="L25" s="307"/>
      <c r="M25" s="291"/>
      <c r="N25" s="301"/>
      <c r="O25" s="302"/>
      <c r="P25" s="302"/>
      <c r="Q25" s="302"/>
      <c r="R25" s="302"/>
    </row>
    <row r="26" spans="1:18" s="303" customFormat="1" ht="21.75" customHeight="1">
      <c r="A26" s="359" t="s">
        <v>225</v>
      </c>
      <c r="B26" s="360" t="s">
        <v>125</v>
      </c>
      <c r="C26" s="371">
        <v>88255</v>
      </c>
      <c r="D26" s="365" t="s">
        <v>224</v>
      </c>
      <c r="E26" s="360" t="s">
        <v>214</v>
      </c>
      <c r="F26" s="362">
        <f>F21</f>
        <v>176</v>
      </c>
      <c r="G26" s="367">
        <f>G18</f>
        <v>27.7</v>
      </c>
      <c r="H26" s="363">
        <f t="shared" si="0"/>
        <v>7.32</v>
      </c>
      <c r="I26" s="363">
        <f t="shared" si="1"/>
        <v>35.019999999999996</v>
      </c>
      <c r="J26" s="364">
        <f t="shared" si="2"/>
        <v>6163.52</v>
      </c>
      <c r="K26" s="291"/>
      <c r="L26" s="307"/>
      <c r="M26" s="291"/>
      <c r="N26" s="301"/>
      <c r="O26" s="302"/>
      <c r="P26" s="302"/>
      <c r="Q26" s="302"/>
      <c r="R26" s="302"/>
    </row>
    <row r="27" spans="1:18" s="303" customFormat="1" ht="18.75" thickBot="1">
      <c r="A27" s="450" t="s">
        <v>123</v>
      </c>
      <c r="B27" s="451"/>
      <c r="C27" s="451"/>
      <c r="D27" s="451"/>
      <c r="E27" s="451"/>
      <c r="F27" s="451"/>
      <c r="G27" s="451"/>
      <c r="H27" s="451"/>
      <c r="I27" s="451"/>
      <c r="J27" s="375">
        <f>SUM(J21:J26)</f>
        <v>63910.880000000005</v>
      </c>
      <c r="K27" s="291"/>
      <c r="L27" s="291"/>
      <c r="M27" s="291"/>
      <c r="N27" s="301"/>
      <c r="O27" s="302"/>
      <c r="P27" s="302"/>
      <c r="Q27" s="302"/>
      <c r="R27" s="302"/>
    </row>
    <row r="28" spans="1:18" s="303" customFormat="1" ht="24.75" customHeight="1" thickBot="1">
      <c r="A28" s="454" t="s">
        <v>11</v>
      </c>
      <c r="B28" s="455"/>
      <c r="C28" s="455"/>
      <c r="D28" s="455"/>
      <c r="E28" s="455"/>
      <c r="F28" s="455"/>
      <c r="G28" s="455"/>
      <c r="H28" s="455"/>
      <c r="I28" s="455"/>
      <c r="J28" s="376">
        <f>J19+J27</f>
        <v>85125.92000000001</v>
      </c>
      <c r="K28" s="244"/>
      <c r="L28" s="256"/>
      <c r="M28" s="240"/>
      <c r="N28" s="308"/>
      <c r="O28" s="302"/>
      <c r="P28" s="302"/>
      <c r="Q28" s="302"/>
      <c r="R28" s="302"/>
    </row>
    <row r="29" spans="1:18" s="303" customFormat="1" ht="18.75" customHeight="1" thickBot="1">
      <c r="A29" s="434" t="s">
        <v>240</v>
      </c>
      <c r="B29" s="435"/>
      <c r="C29" s="435"/>
      <c r="D29" s="435"/>
      <c r="E29" s="435"/>
      <c r="F29" s="435"/>
      <c r="G29" s="435"/>
      <c r="H29" s="435"/>
      <c r="I29" s="435"/>
      <c r="J29" s="436"/>
      <c r="K29" s="244"/>
      <c r="L29" s="309"/>
      <c r="M29" s="240"/>
      <c r="N29" s="308"/>
      <c r="O29" s="302"/>
      <c r="P29" s="302"/>
      <c r="Q29" s="302"/>
      <c r="R29" s="302"/>
    </row>
    <row r="30" spans="1:18" s="303" customFormat="1" ht="18">
      <c r="A30" s="432" t="s">
        <v>12</v>
      </c>
      <c r="B30" s="433"/>
      <c r="C30" s="433"/>
      <c r="D30" s="433"/>
      <c r="E30" s="29"/>
      <c r="F30" s="311"/>
      <c r="G30" s="311"/>
      <c r="H30" s="311"/>
      <c r="I30" s="311"/>
      <c r="J30" s="55"/>
      <c r="K30" s="399"/>
      <c r="L30" s="309"/>
      <c r="M30" s="230"/>
      <c r="N30" s="308"/>
      <c r="O30" s="302"/>
      <c r="P30" s="302"/>
      <c r="Q30" s="302"/>
      <c r="R30" s="302"/>
    </row>
    <row r="31" spans="1:18" s="303" customFormat="1" ht="18">
      <c r="A31" s="30"/>
      <c r="B31" s="53"/>
      <c r="C31" s="53"/>
      <c r="D31" s="310"/>
      <c r="E31" s="311"/>
      <c r="F31" s="311"/>
      <c r="G31" s="311"/>
      <c r="H31" s="311"/>
      <c r="I31" s="311"/>
      <c r="J31" s="312"/>
      <c r="K31" s="313"/>
      <c r="L31" s="309"/>
      <c r="M31" s="203"/>
      <c r="N31" s="308"/>
      <c r="O31" s="302"/>
      <c r="P31" s="302"/>
      <c r="Q31" s="302"/>
      <c r="R31" s="302"/>
    </row>
    <row r="32" spans="1:18" s="303" customFormat="1" ht="18">
      <c r="A32" s="447"/>
      <c r="B32" s="448"/>
      <c r="C32" s="448"/>
      <c r="D32" s="448"/>
      <c r="E32" s="448"/>
      <c r="F32" s="448"/>
      <c r="G32" s="448"/>
      <c r="H32" s="448"/>
      <c r="I32" s="448"/>
      <c r="J32" s="449"/>
      <c r="K32" s="400"/>
      <c r="L32" s="309"/>
      <c r="M32" s="203"/>
      <c r="N32" s="308"/>
      <c r="O32" s="302"/>
      <c r="P32" s="302"/>
      <c r="Q32" s="302"/>
      <c r="R32" s="302"/>
    </row>
    <row r="33" spans="1:18" s="303" customFormat="1" ht="18">
      <c r="A33" s="30"/>
      <c r="B33" s="53"/>
      <c r="C33" s="53"/>
      <c r="D33" s="176"/>
      <c r="E33" s="311"/>
      <c r="F33" s="311"/>
      <c r="G33" s="311"/>
      <c r="H33" s="311"/>
      <c r="I33" s="311"/>
      <c r="J33" s="314"/>
      <c r="K33" s="313"/>
      <c r="L33" s="309"/>
      <c r="M33" s="203"/>
      <c r="N33" s="308"/>
      <c r="O33" s="302"/>
      <c r="P33" s="302"/>
      <c r="Q33" s="302"/>
      <c r="R33" s="302"/>
    </row>
    <row r="34" spans="1:18" s="303" customFormat="1" ht="18">
      <c r="A34" s="30"/>
      <c r="B34" s="53"/>
      <c r="C34" s="53"/>
      <c r="D34" s="53"/>
      <c r="E34" s="439"/>
      <c r="F34" s="439"/>
      <c r="G34" s="439"/>
      <c r="H34" s="439"/>
      <c r="I34" s="439"/>
      <c r="J34" s="440"/>
      <c r="K34" s="245"/>
      <c r="L34" s="309"/>
      <c r="M34" s="230"/>
      <c r="N34" s="308"/>
      <c r="O34" s="302"/>
      <c r="P34" s="302"/>
      <c r="Q34" s="302"/>
      <c r="R34" s="302"/>
    </row>
    <row r="35" spans="1:18" s="303" customFormat="1" ht="18.75" thickBot="1">
      <c r="A35" s="126"/>
      <c r="B35" s="127"/>
      <c r="C35" s="127"/>
      <c r="D35" s="127"/>
      <c r="E35" s="128"/>
      <c r="F35" s="128"/>
      <c r="G35" s="128"/>
      <c r="H35" s="128"/>
      <c r="I35" s="128"/>
      <c r="J35" s="129"/>
      <c r="K35" s="245"/>
      <c r="L35" s="309"/>
      <c r="M35" s="230"/>
      <c r="N35" s="308"/>
      <c r="O35" s="302"/>
      <c r="P35" s="302"/>
      <c r="Q35" s="302"/>
      <c r="R35" s="302"/>
    </row>
    <row r="36" spans="1:18" ht="15.75" hidden="1">
      <c r="A36" s="4"/>
      <c r="B36" s="54"/>
      <c r="C36" s="54"/>
      <c r="D36" s="294"/>
      <c r="E36" s="5"/>
      <c r="F36" s="327"/>
      <c r="G36" s="327"/>
      <c r="H36" s="327"/>
      <c r="I36" s="330"/>
      <c r="J36" s="56"/>
      <c r="K36" s="246"/>
      <c r="L36" s="315"/>
      <c r="M36" s="231"/>
      <c r="N36" s="316"/>
      <c r="O36" s="292"/>
      <c r="P36" s="292"/>
      <c r="Q36" s="292"/>
      <c r="R36" s="292"/>
    </row>
    <row r="37" spans="1:18" ht="16.5" hidden="1" thickBot="1">
      <c r="A37" s="6"/>
      <c r="B37" s="7"/>
      <c r="C37" s="7"/>
      <c r="D37" s="296"/>
      <c r="E37" s="7"/>
      <c r="F37" s="328"/>
      <c r="G37" s="328"/>
      <c r="H37" s="328"/>
      <c r="I37" s="331"/>
      <c r="J37" s="317"/>
      <c r="K37" s="318"/>
      <c r="L37" s="315"/>
      <c r="M37" s="231"/>
      <c r="N37" s="316"/>
      <c r="O37" s="292"/>
      <c r="P37" s="292"/>
      <c r="Q37" s="292"/>
      <c r="R37" s="292"/>
    </row>
    <row r="38" spans="12:18" ht="12.75">
      <c r="L38" s="315"/>
      <c r="M38" s="231"/>
      <c r="N38" s="316"/>
      <c r="O38" s="292"/>
      <c r="P38" s="292"/>
      <c r="Q38" s="292"/>
      <c r="R38" s="292"/>
    </row>
    <row r="39" spans="12:18" ht="12.75">
      <c r="L39" s="315"/>
      <c r="M39" s="231"/>
      <c r="N39" s="316"/>
      <c r="O39" s="292"/>
      <c r="P39" s="292"/>
      <c r="Q39" s="292"/>
      <c r="R39" s="292"/>
    </row>
    <row r="40" spans="12:18" ht="14.25">
      <c r="L40" s="321"/>
      <c r="M40" s="231"/>
      <c r="N40" s="316"/>
      <c r="O40" s="292"/>
      <c r="P40" s="292"/>
      <c r="Q40" s="292"/>
      <c r="R40" s="292"/>
    </row>
    <row r="41" spans="10:18" ht="23.25" customHeight="1">
      <c r="J41" s="322"/>
      <c r="K41" s="323"/>
      <c r="L41" s="321"/>
      <c r="M41" s="231"/>
      <c r="N41" s="316"/>
      <c r="O41" s="292"/>
      <c r="P41" s="292"/>
      <c r="Q41" s="292"/>
      <c r="R41" s="292"/>
    </row>
    <row r="42" spans="10:18" ht="29.25" customHeight="1">
      <c r="J42" s="322"/>
      <c r="K42" s="323"/>
      <c r="L42" s="324"/>
      <c r="M42" s="231"/>
      <c r="N42" s="316"/>
      <c r="O42" s="292"/>
      <c r="P42" s="292"/>
      <c r="Q42" s="292"/>
      <c r="R42" s="292"/>
    </row>
    <row r="43" spans="10:18" ht="12.75">
      <c r="J43" s="322"/>
      <c r="K43" s="323"/>
      <c r="L43" s="291"/>
      <c r="M43" s="232"/>
      <c r="N43" s="292"/>
      <c r="O43" s="292"/>
      <c r="P43" s="292"/>
      <c r="Q43" s="292"/>
      <c r="R43" s="292"/>
    </row>
    <row r="44" spans="10:18" ht="27.75" customHeight="1">
      <c r="J44" s="322"/>
      <c r="K44" s="323"/>
      <c r="L44" s="325"/>
      <c r="M44" s="232"/>
      <c r="N44" s="292"/>
      <c r="O44" s="292"/>
      <c r="P44" s="292"/>
      <c r="Q44" s="292"/>
      <c r="R44" s="292"/>
    </row>
    <row r="45" spans="10:18" ht="12.75">
      <c r="J45" s="322"/>
      <c r="K45" s="323"/>
      <c r="L45" s="291"/>
      <c r="M45" s="232"/>
      <c r="N45" s="292"/>
      <c r="O45" s="292"/>
      <c r="P45" s="292"/>
      <c r="Q45" s="292"/>
      <c r="R45" s="292"/>
    </row>
    <row r="46" spans="10:18" ht="18.75" customHeight="1">
      <c r="J46" s="322"/>
      <c r="K46" s="323"/>
      <c r="L46" s="326"/>
      <c r="M46" s="232"/>
      <c r="N46" s="292"/>
      <c r="O46" s="292"/>
      <c r="P46" s="292"/>
      <c r="Q46" s="292"/>
      <c r="R46" s="292"/>
    </row>
    <row r="47" spans="10:18" ht="23.25">
      <c r="J47" s="322"/>
      <c r="K47" s="323"/>
      <c r="L47" s="324"/>
      <c r="M47" s="232"/>
      <c r="N47" s="292"/>
      <c r="O47" s="292"/>
      <c r="P47" s="292"/>
      <c r="Q47" s="292"/>
      <c r="R47" s="292"/>
    </row>
    <row r="48" spans="10:18" ht="23.25">
      <c r="J48" s="322"/>
      <c r="K48" s="323"/>
      <c r="L48" s="324"/>
      <c r="M48" s="232"/>
      <c r="N48" s="292"/>
      <c r="O48" s="292"/>
      <c r="P48" s="292"/>
      <c r="Q48" s="292"/>
      <c r="R48" s="292"/>
    </row>
    <row r="49" spans="10:18" ht="23.25">
      <c r="J49" s="322"/>
      <c r="K49" s="323"/>
      <c r="L49" s="324"/>
      <c r="M49" s="232"/>
      <c r="N49" s="292"/>
      <c r="O49" s="292"/>
      <c r="P49" s="292"/>
      <c r="Q49" s="292"/>
      <c r="R49" s="292"/>
    </row>
    <row r="50" spans="10:18" ht="12.75">
      <c r="J50" s="322"/>
      <c r="K50" s="323"/>
      <c r="L50" s="291"/>
      <c r="M50" s="232"/>
      <c r="N50" s="292"/>
      <c r="O50" s="292"/>
      <c r="P50" s="292"/>
      <c r="Q50" s="292"/>
      <c r="R50" s="292"/>
    </row>
    <row r="51" spans="10:18" ht="14.25" customHeight="1">
      <c r="J51" s="322"/>
      <c r="K51" s="323"/>
      <c r="L51" s="291"/>
      <c r="M51" s="232"/>
      <c r="N51" s="292"/>
      <c r="O51" s="292"/>
      <c r="P51" s="292"/>
      <c r="Q51" s="292"/>
      <c r="R51" s="292"/>
    </row>
    <row r="52" spans="10:18" ht="12.75">
      <c r="J52" s="322"/>
      <c r="K52" s="323"/>
      <c r="L52" s="291"/>
      <c r="M52" s="232"/>
      <c r="N52" s="292"/>
      <c r="O52" s="292"/>
      <c r="P52" s="292"/>
      <c r="Q52" s="292"/>
      <c r="R52" s="292"/>
    </row>
    <row r="53" spans="10:18" ht="12.75">
      <c r="J53" s="322"/>
      <c r="K53" s="323"/>
      <c r="L53" s="292"/>
      <c r="M53" s="232"/>
      <c r="N53" s="292"/>
      <c r="O53" s="292"/>
      <c r="P53" s="292"/>
      <c r="Q53" s="292"/>
      <c r="R53" s="292"/>
    </row>
    <row r="54" spans="10:18" ht="12.75">
      <c r="J54" s="322"/>
      <c r="K54" s="323"/>
      <c r="L54" s="292"/>
      <c r="M54" s="232"/>
      <c r="N54" s="292"/>
      <c r="O54" s="292"/>
      <c r="P54" s="292"/>
      <c r="Q54" s="292"/>
      <c r="R54" s="292"/>
    </row>
    <row r="55" spans="10:18" ht="12.75">
      <c r="J55" s="322"/>
      <c r="K55" s="323"/>
      <c r="L55" s="292"/>
      <c r="M55" s="232"/>
      <c r="N55" s="292"/>
      <c r="O55" s="292"/>
      <c r="P55" s="292"/>
      <c r="Q55" s="292"/>
      <c r="R55" s="292"/>
    </row>
    <row r="56" spans="10:18" ht="12.75">
      <c r="J56" s="322"/>
      <c r="K56" s="323"/>
      <c r="L56" s="292"/>
      <c r="M56" s="232"/>
      <c r="N56" s="292"/>
      <c r="O56" s="292"/>
      <c r="P56" s="292"/>
      <c r="Q56" s="292"/>
      <c r="R56" s="292"/>
    </row>
    <row r="57" spans="10:18" ht="12.75">
      <c r="J57" s="322"/>
      <c r="K57" s="323"/>
      <c r="L57" s="292"/>
      <c r="M57" s="232"/>
      <c r="N57" s="292"/>
      <c r="O57" s="292"/>
      <c r="P57" s="292"/>
      <c r="Q57" s="292"/>
      <c r="R57" s="292"/>
    </row>
    <row r="58" spans="10:18" ht="12.75">
      <c r="J58" s="322"/>
      <c r="K58" s="323"/>
      <c r="L58" s="292"/>
      <c r="M58" s="232"/>
      <c r="N58" s="292"/>
      <c r="O58" s="292"/>
      <c r="P58" s="292"/>
      <c r="Q58" s="292"/>
      <c r="R58" s="292"/>
    </row>
    <row r="59" spans="10:18" ht="12.75">
      <c r="J59" s="322"/>
      <c r="K59" s="323"/>
      <c r="L59" s="292"/>
      <c r="M59" s="232"/>
      <c r="N59" s="292"/>
      <c r="O59" s="292"/>
      <c r="P59" s="292"/>
      <c r="Q59" s="292"/>
      <c r="R59" s="292"/>
    </row>
    <row r="60" spans="10:18" ht="12.75">
      <c r="J60" s="322"/>
      <c r="K60" s="323"/>
      <c r="L60" s="292"/>
      <c r="M60" s="232"/>
      <c r="N60" s="292"/>
      <c r="O60" s="292"/>
      <c r="P60" s="292"/>
      <c r="Q60" s="292"/>
      <c r="R60" s="292"/>
    </row>
    <row r="61" spans="10:18" ht="12.75">
      <c r="J61" s="322"/>
      <c r="K61" s="323"/>
      <c r="L61" s="292"/>
      <c r="M61" s="232"/>
      <c r="N61" s="292"/>
      <c r="O61" s="292"/>
      <c r="P61" s="292"/>
      <c r="Q61" s="292"/>
      <c r="R61" s="292"/>
    </row>
    <row r="62" spans="12:18" ht="12.75">
      <c r="L62" s="292"/>
      <c r="M62" s="232"/>
      <c r="N62" s="292"/>
      <c r="O62" s="292"/>
      <c r="P62" s="292"/>
      <c r="Q62" s="292"/>
      <c r="R62" s="292"/>
    </row>
    <row r="63" spans="12:18" ht="12.75">
      <c r="L63" s="292"/>
      <c r="M63" s="232"/>
      <c r="N63" s="292"/>
      <c r="O63" s="292"/>
      <c r="P63" s="292"/>
      <c r="Q63" s="292"/>
      <c r="R63" s="292"/>
    </row>
    <row r="64" spans="12:18" ht="12.75">
      <c r="L64" s="292"/>
      <c r="M64" s="232"/>
      <c r="N64" s="292"/>
      <c r="O64" s="292"/>
      <c r="P64" s="292"/>
      <c r="Q64" s="292"/>
      <c r="R64" s="292"/>
    </row>
    <row r="65" spans="12:18" ht="12.75">
      <c r="L65" s="292"/>
      <c r="M65" s="232"/>
      <c r="N65" s="292"/>
      <c r="O65" s="292"/>
      <c r="P65" s="292"/>
      <c r="Q65" s="292"/>
      <c r="R65" s="292"/>
    </row>
    <row r="66" spans="12:18" ht="12.75">
      <c r="L66" s="292"/>
      <c r="M66" s="232"/>
      <c r="N66" s="292"/>
      <c r="O66" s="292"/>
      <c r="P66" s="292"/>
      <c r="Q66" s="292"/>
      <c r="R66" s="292"/>
    </row>
    <row r="67" spans="12:18" ht="12.75">
      <c r="L67" s="292"/>
      <c r="M67" s="232"/>
      <c r="N67" s="292"/>
      <c r="O67" s="292"/>
      <c r="P67" s="292"/>
      <c r="Q67" s="292"/>
      <c r="R67" s="292"/>
    </row>
    <row r="68" spans="12:18" ht="12.75">
      <c r="L68" s="292"/>
      <c r="M68" s="232"/>
      <c r="N68" s="292"/>
      <c r="O68" s="292"/>
      <c r="P68" s="292"/>
      <c r="Q68" s="292"/>
      <c r="R68" s="292"/>
    </row>
    <row r="69" spans="12:18" ht="12.75">
      <c r="L69" s="292"/>
      <c r="M69" s="232"/>
      <c r="N69" s="292"/>
      <c r="O69" s="292"/>
      <c r="P69" s="292"/>
      <c r="Q69" s="292"/>
      <c r="R69" s="292"/>
    </row>
    <row r="70" spans="12:18" ht="12.75">
      <c r="L70" s="292"/>
      <c r="M70" s="232"/>
      <c r="N70" s="292"/>
      <c r="O70" s="292"/>
      <c r="P70" s="292"/>
      <c r="Q70" s="292"/>
      <c r="R70" s="292"/>
    </row>
    <row r="71" spans="12:18" ht="12.75">
      <c r="L71" s="292"/>
      <c r="M71" s="232"/>
      <c r="N71" s="292"/>
      <c r="O71" s="292"/>
      <c r="P71" s="292"/>
      <c r="Q71" s="292"/>
      <c r="R71" s="292"/>
    </row>
    <row r="72" spans="12:18" ht="12.75">
      <c r="L72" s="292"/>
      <c r="M72" s="232"/>
      <c r="N72" s="292"/>
      <c r="O72" s="292"/>
      <c r="P72" s="292"/>
      <c r="Q72" s="292"/>
      <c r="R72" s="292"/>
    </row>
    <row r="73" spans="12:18" ht="12.75">
      <c r="L73" s="292"/>
      <c r="M73" s="232"/>
      <c r="N73" s="292"/>
      <c r="O73" s="292"/>
      <c r="P73" s="292"/>
      <c r="Q73" s="292"/>
      <c r="R73" s="292"/>
    </row>
    <row r="74" spans="12:18" ht="12.75">
      <c r="L74" s="292"/>
      <c r="M74" s="232"/>
      <c r="N74" s="292"/>
      <c r="O74" s="292"/>
      <c r="P74" s="292"/>
      <c r="Q74" s="292"/>
      <c r="R74" s="292"/>
    </row>
    <row r="75" spans="12:18" ht="12.75">
      <c r="L75" s="292"/>
      <c r="M75" s="232"/>
      <c r="N75" s="292"/>
      <c r="O75" s="292"/>
      <c r="P75" s="292"/>
      <c r="Q75" s="292"/>
      <c r="R75" s="292"/>
    </row>
    <row r="76" spans="12:18" ht="12.75">
      <c r="L76" s="292"/>
      <c r="M76" s="232"/>
      <c r="N76" s="292"/>
      <c r="O76" s="292"/>
      <c r="P76" s="292"/>
      <c r="Q76" s="292"/>
      <c r="R76" s="292"/>
    </row>
    <row r="77" spans="12:18" ht="12.75">
      <c r="L77" s="292"/>
      <c r="M77" s="232"/>
      <c r="N77" s="292"/>
      <c r="O77" s="292"/>
      <c r="P77" s="292"/>
      <c r="Q77" s="292"/>
      <c r="R77" s="292"/>
    </row>
    <row r="78" spans="12:15" ht="12.75">
      <c r="L78" s="292"/>
      <c r="M78" s="232"/>
      <c r="N78" s="292"/>
      <c r="O78" s="292"/>
    </row>
    <row r="79" spans="12:15" ht="12.75">
      <c r="L79" s="292"/>
      <c r="M79" s="232"/>
      <c r="N79" s="292"/>
      <c r="O79" s="292"/>
    </row>
    <row r="80" spans="12:15" ht="12.75">
      <c r="L80" s="292"/>
      <c r="M80" s="232"/>
      <c r="N80" s="292"/>
      <c r="O80" s="292"/>
    </row>
    <row r="81" spans="12:15" ht="12.75">
      <c r="L81" s="292"/>
      <c r="M81" s="232"/>
      <c r="N81" s="292"/>
      <c r="O81" s="292"/>
    </row>
    <row r="82" spans="12:15" ht="12.75">
      <c r="L82" s="292"/>
      <c r="M82" s="232"/>
      <c r="N82" s="292"/>
      <c r="O82" s="292"/>
    </row>
    <row r="83" spans="12:15" ht="12.75">
      <c r="L83" s="292"/>
      <c r="M83" s="232"/>
      <c r="N83" s="292"/>
      <c r="O83" s="292"/>
    </row>
    <row r="84" spans="12:15" ht="12.75">
      <c r="L84" s="292"/>
      <c r="M84" s="232"/>
      <c r="N84" s="292"/>
      <c r="O84" s="292"/>
    </row>
    <row r="85" spans="12:15" ht="12.75">
      <c r="L85" s="292"/>
      <c r="M85" s="232"/>
      <c r="N85" s="292"/>
      <c r="O85" s="292"/>
    </row>
    <row r="86" spans="12:15" ht="12.75">
      <c r="L86" s="292"/>
      <c r="M86" s="232"/>
      <c r="N86" s="292"/>
      <c r="O86" s="292"/>
    </row>
    <row r="87" spans="12:15" ht="12.75">
      <c r="L87" s="292"/>
      <c r="M87" s="232"/>
      <c r="N87" s="292"/>
      <c r="O87" s="292"/>
    </row>
  </sheetData>
  <sheetProtection/>
  <mergeCells count="36">
    <mergeCell ref="C4:D4"/>
    <mergeCell ref="C5:D5"/>
    <mergeCell ref="H11:H12"/>
    <mergeCell ref="C6:D6"/>
    <mergeCell ref="A9:B9"/>
    <mergeCell ref="C9:D9"/>
    <mergeCell ref="C7:D7"/>
    <mergeCell ref="E7:J8"/>
    <mergeCell ref="A10:J10"/>
    <mergeCell ref="F11:F12"/>
    <mergeCell ref="E34:J34"/>
    <mergeCell ref="I11:I12"/>
    <mergeCell ref="J11:J12"/>
    <mergeCell ref="C11:C12"/>
    <mergeCell ref="G11:G12"/>
    <mergeCell ref="D11:D12"/>
    <mergeCell ref="A32:J32"/>
    <mergeCell ref="A27:I27"/>
    <mergeCell ref="A19:I19"/>
    <mergeCell ref="A28:I28"/>
    <mergeCell ref="E11:E12"/>
    <mergeCell ref="A30:D30"/>
    <mergeCell ref="A29:J29"/>
    <mergeCell ref="A11:A12"/>
    <mergeCell ref="B11:B12"/>
    <mergeCell ref="A8:B8"/>
    <mergeCell ref="C1:D1"/>
    <mergeCell ref="C8:D8"/>
    <mergeCell ref="C3:D3"/>
    <mergeCell ref="A5:B5"/>
    <mergeCell ref="A1:B4"/>
    <mergeCell ref="E6:J6"/>
    <mergeCell ref="A6:B6"/>
    <mergeCell ref="E1:J4"/>
    <mergeCell ref="C2:D2"/>
    <mergeCell ref="A7:B7"/>
  </mergeCells>
  <printOptions horizontalCentered="1"/>
  <pageMargins left="0.2755905511811024" right="0.1968503937007874" top="0.9055118110236221" bottom="0.2755905511811024" header="0.1968503937007874" footer="0.4724409448818898"/>
  <pageSetup horizontalDpi="600" verticalDpi="600" orientation="landscape" paperSize="9" scale="60" r:id="rId3"/>
  <headerFooter alignWithMargins="0">
    <oddFooter>&amp;C &amp;P de &amp;N</oddFooter>
  </headerFooter>
  <colBreaks count="1" manualBreakCount="1">
    <brk id="14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0">
      <selection activeCell="A21" sqref="A21:H21"/>
    </sheetView>
  </sheetViews>
  <sheetFormatPr defaultColWidth="9.140625" defaultRowHeight="12.75"/>
  <cols>
    <col min="1" max="1" width="9.7109375" style="0" customWidth="1"/>
    <col min="2" max="2" width="15.7109375" style="0" customWidth="1"/>
    <col min="3" max="3" width="12.7109375" style="0" customWidth="1"/>
    <col min="4" max="4" width="65.7109375" style="0" customWidth="1"/>
    <col min="5" max="5" width="8.7109375" style="0" customWidth="1"/>
    <col min="6" max="7" width="12.7109375" style="0" customWidth="1"/>
    <col min="8" max="8" width="15.7109375" style="0" customWidth="1"/>
    <col min="11" max="11" width="22.140625" style="0" customWidth="1"/>
    <col min="12" max="12" width="24.140625" style="0" customWidth="1"/>
  </cols>
  <sheetData>
    <row r="1" spans="1:8" ht="21.75" customHeight="1">
      <c r="A1" s="133"/>
      <c r="B1" s="134"/>
      <c r="C1" s="638"/>
      <c r="D1" s="638"/>
      <c r="E1" s="638"/>
      <c r="F1" s="638"/>
      <c r="G1" s="638"/>
      <c r="H1" s="639"/>
    </row>
    <row r="2" spans="1:8" ht="21.75" customHeight="1">
      <c r="A2" s="135"/>
      <c r="B2" s="136"/>
      <c r="C2" s="640" t="s">
        <v>114</v>
      </c>
      <c r="D2" s="640"/>
      <c r="E2" s="640"/>
      <c r="F2" s="640"/>
      <c r="G2" s="640"/>
      <c r="H2" s="641"/>
    </row>
    <row r="3" spans="1:8" ht="21.75" customHeight="1">
      <c r="A3" s="135"/>
      <c r="B3" s="136"/>
      <c r="C3" s="642" t="s">
        <v>113</v>
      </c>
      <c r="D3" s="642"/>
      <c r="E3" s="642"/>
      <c r="F3" s="642"/>
      <c r="G3" s="642"/>
      <c r="H3" s="643"/>
    </row>
    <row r="4" spans="1:8" ht="21.75" customHeight="1" thickBot="1">
      <c r="A4" s="140"/>
      <c r="B4" s="141"/>
      <c r="C4" s="644"/>
      <c r="D4" s="644"/>
      <c r="E4" s="644"/>
      <c r="F4" s="644"/>
      <c r="G4" s="644"/>
      <c r="H4" s="645"/>
    </row>
    <row r="5" spans="1:8" ht="19.5" customHeight="1">
      <c r="A5" s="137"/>
      <c r="B5" s="138"/>
      <c r="C5" s="138"/>
      <c r="D5" s="138"/>
      <c r="E5" s="138"/>
      <c r="F5" s="138"/>
      <c r="G5" s="138"/>
      <c r="H5" s="139"/>
    </row>
    <row r="6" spans="1:8" ht="19.5" customHeight="1">
      <c r="A6" s="646" t="s">
        <v>126</v>
      </c>
      <c r="B6" s="647"/>
      <c r="C6" s="647"/>
      <c r="D6" s="647"/>
      <c r="E6" s="647"/>
      <c r="F6" s="647"/>
      <c r="G6" s="647"/>
      <c r="H6" s="648"/>
    </row>
    <row r="7" spans="1:8" ht="19.5" customHeight="1">
      <c r="A7" s="137"/>
      <c r="B7" s="138"/>
      <c r="C7" s="138"/>
      <c r="D7" s="138"/>
      <c r="E7" s="136"/>
      <c r="F7" s="138"/>
      <c r="G7" s="138"/>
      <c r="H7" s="139"/>
    </row>
    <row r="8" spans="1:8" ht="19.5" customHeight="1">
      <c r="A8" s="649" t="s">
        <v>200</v>
      </c>
      <c r="B8" s="650"/>
      <c r="C8" s="650"/>
      <c r="D8" s="650"/>
      <c r="E8" s="650"/>
      <c r="F8" s="650"/>
      <c r="G8" s="650"/>
      <c r="H8" s="651"/>
    </row>
    <row r="9" spans="1:8" ht="19.5" customHeight="1">
      <c r="A9" s="142"/>
      <c r="B9" s="143"/>
      <c r="C9" s="143"/>
      <c r="D9" s="143"/>
      <c r="E9" s="143"/>
      <c r="F9" s="143"/>
      <c r="G9" s="143"/>
      <c r="H9" s="144"/>
    </row>
    <row r="10" spans="1:8" ht="19.5" customHeight="1">
      <c r="A10" s="654" t="s">
        <v>141</v>
      </c>
      <c r="B10" s="655"/>
      <c r="C10" s="655"/>
      <c r="D10" s="655"/>
      <c r="E10" s="655"/>
      <c r="F10" s="655"/>
      <c r="G10" s="655"/>
      <c r="H10" s="656"/>
    </row>
    <row r="11" spans="1:8" ht="19.5" customHeight="1">
      <c r="A11" s="137"/>
      <c r="B11" s="138"/>
      <c r="C11" s="138"/>
      <c r="D11" s="138"/>
      <c r="E11" s="138"/>
      <c r="F11" s="138"/>
      <c r="G11" s="138"/>
      <c r="H11" s="139"/>
    </row>
    <row r="12" spans="1:8" ht="19.5" customHeight="1">
      <c r="A12" s="662" t="s">
        <v>127</v>
      </c>
      <c r="B12" s="663"/>
      <c r="C12" s="628" t="s">
        <v>140</v>
      </c>
      <c r="D12" s="628"/>
      <c r="E12" s="628"/>
      <c r="F12" s="628"/>
      <c r="G12" s="628"/>
      <c r="H12" s="629"/>
    </row>
    <row r="13" spans="1:8" ht="19.5" customHeight="1">
      <c r="A13" s="662"/>
      <c r="B13" s="663"/>
      <c r="C13" s="628"/>
      <c r="D13" s="628"/>
      <c r="E13" s="628"/>
      <c r="F13" s="628"/>
      <c r="G13" s="628"/>
      <c r="H13" s="629"/>
    </row>
    <row r="14" spans="1:9" ht="19.5" customHeight="1">
      <c r="A14" s="681" t="s">
        <v>165</v>
      </c>
      <c r="B14" s="682"/>
      <c r="C14" s="682"/>
      <c r="D14" s="682"/>
      <c r="E14" s="682"/>
      <c r="F14" s="682"/>
      <c r="G14" s="682"/>
      <c r="H14" s="683"/>
      <c r="I14" s="131"/>
    </row>
    <row r="15" spans="1:9" ht="19.5" customHeight="1">
      <c r="A15" s="684" t="s">
        <v>137</v>
      </c>
      <c r="B15" s="685"/>
      <c r="C15" s="685"/>
      <c r="D15" s="685"/>
      <c r="E15" s="178" t="s">
        <v>135</v>
      </c>
      <c r="F15" s="171">
        <v>25</v>
      </c>
      <c r="G15" s="179" t="s">
        <v>9</v>
      </c>
      <c r="H15" s="180"/>
      <c r="I15" s="131"/>
    </row>
    <row r="16" spans="1:14" ht="24.75" customHeight="1">
      <c r="A16" s="666" t="s">
        <v>142</v>
      </c>
      <c r="B16" s="667"/>
      <c r="C16" s="667"/>
      <c r="D16" s="667"/>
      <c r="E16" s="667"/>
      <c r="F16" s="667"/>
      <c r="G16" s="667"/>
      <c r="H16" s="668"/>
      <c r="I16" s="131"/>
      <c r="N16" s="132"/>
    </row>
    <row r="17" spans="1:9" ht="24.75" customHeight="1">
      <c r="A17" s="669"/>
      <c r="B17" s="670"/>
      <c r="C17" s="670"/>
      <c r="D17" s="670"/>
      <c r="E17" s="670"/>
      <c r="F17" s="670"/>
      <c r="G17" s="670"/>
      <c r="H17" s="671"/>
      <c r="I17" s="131"/>
    </row>
    <row r="18" spans="1:9" ht="19.5" customHeight="1">
      <c r="A18" s="672" t="s">
        <v>143</v>
      </c>
      <c r="B18" s="673"/>
      <c r="C18" s="673"/>
      <c r="D18" s="673"/>
      <c r="E18" s="673"/>
      <c r="F18" s="673"/>
      <c r="G18" s="673"/>
      <c r="H18" s="674"/>
      <c r="I18" s="131"/>
    </row>
    <row r="19" spans="1:9" ht="19.5" customHeight="1">
      <c r="A19" s="163" t="s">
        <v>144</v>
      </c>
      <c r="B19" s="164"/>
      <c r="C19" s="164"/>
      <c r="D19" s="164" t="s">
        <v>166</v>
      </c>
      <c r="E19" s="164"/>
      <c r="F19" s="164"/>
      <c r="G19" s="164"/>
      <c r="H19" s="165"/>
      <c r="I19" s="131"/>
    </row>
    <row r="20" spans="1:9" ht="19.5" customHeight="1">
      <c r="A20" s="163" t="s">
        <v>145</v>
      </c>
      <c r="B20" s="164"/>
      <c r="C20" s="164"/>
      <c r="D20" s="166">
        <v>0.17</v>
      </c>
      <c r="E20" s="164"/>
      <c r="F20" s="164"/>
      <c r="G20" s="164"/>
      <c r="H20" s="165"/>
      <c r="I20" s="131"/>
    </row>
    <row r="21" spans="1:9" ht="19.5" customHeight="1">
      <c r="A21" s="675" t="s">
        <v>146</v>
      </c>
      <c r="B21" s="676"/>
      <c r="C21" s="676"/>
      <c r="D21" s="676"/>
      <c r="E21" s="676"/>
      <c r="F21" s="676"/>
      <c r="G21" s="676"/>
      <c r="H21" s="677"/>
      <c r="I21" s="131"/>
    </row>
    <row r="22" spans="1:9" ht="19.5" customHeight="1">
      <c r="A22" s="678" t="s">
        <v>147</v>
      </c>
      <c r="B22" s="679"/>
      <c r="C22" s="679"/>
      <c r="D22" s="679"/>
      <c r="E22" s="679"/>
      <c r="F22" s="679"/>
      <c r="G22" s="679"/>
      <c r="H22" s="680"/>
      <c r="I22" s="131"/>
    </row>
    <row r="23" spans="1:9" ht="19.5" customHeight="1">
      <c r="A23" s="681" t="s">
        <v>148</v>
      </c>
      <c r="B23" s="682"/>
      <c r="C23" s="682"/>
      <c r="D23" s="682"/>
      <c r="E23" s="682"/>
      <c r="F23" s="682"/>
      <c r="G23" s="682"/>
      <c r="H23" s="683"/>
      <c r="I23" s="131"/>
    </row>
    <row r="24" spans="1:9" ht="19.5" customHeight="1">
      <c r="A24" s="686" t="s">
        <v>149</v>
      </c>
      <c r="B24" s="687"/>
      <c r="C24" s="687"/>
      <c r="D24" s="687"/>
      <c r="E24" s="687"/>
      <c r="F24" s="687"/>
      <c r="G24" s="687"/>
      <c r="H24" s="688"/>
      <c r="I24" s="131"/>
    </row>
    <row r="25" spans="1:9" ht="19.5" customHeight="1">
      <c r="A25" s="167"/>
      <c r="B25" s="168"/>
      <c r="C25" s="168"/>
      <c r="D25" s="168"/>
      <c r="E25" s="168"/>
      <c r="F25" s="168"/>
      <c r="G25" s="168"/>
      <c r="H25" s="169"/>
      <c r="I25" s="131"/>
    </row>
    <row r="26" spans="1:9" ht="19.5" customHeight="1">
      <c r="A26" s="689" t="s">
        <v>150</v>
      </c>
      <c r="B26" s="682"/>
      <c r="C26" s="682"/>
      <c r="D26" s="682"/>
      <c r="E26" s="682"/>
      <c r="F26" s="682"/>
      <c r="G26" s="682"/>
      <c r="H26" s="683"/>
      <c r="I26" s="131"/>
    </row>
    <row r="27" spans="1:9" ht="19.5" customHeight="1">
      <c r="A27" s="167"/>
      <c r="B27" s="168"/>
      <c r="C27" s="168"/>
      <c r="D27" s="168"/>
      <c r="E27" s="168"/>
      <c r="F27" s="168"/>
      <c r="G27" s="168"/>
      <c r="H27" s="169"/>
      <c r="I27" s="131"/>
    </row>
    <row r="28" spans="1:11" ht="19.5" customHeight="1">
      <c r="A28" s="690" t="s">
        <v>151</v>
      </c>
      <c r="B28" s="691"/>
      <c r="C28" s="164">
        <v>224.886</v>
      </c>
      <c r="D28" s="164" t="s">
        <v>154</v>
      </c>
      <c r="E28" s="168"/>
      <c r="F28" s="168"/>
      <c r="G28" s="168"/>
      <c r="H28" s="169"/>
      <c r="I28" s="131"/>
      <c r="K28" s="132"/>
    </row>
    <row r="29" spans="1:9" ht="19.5" customHeight="1">
      <c r="A29" s="681" t="s">
        <v>152</v>
      </c>
      <c r="B29" s="682"/>
      <c r="C29" s="164">
        <v>310.454</v>
      </c>
      <c r="D29" s="164" t="s">
        <v>153</v>
      </c>
      <c r="E29" s="168"/>
      <c r="F29" s="168"/>
      <c r="G29" s="168"/>
      <c r="H29" s="169"/>
      <c r="I29" s="131"/>
    </row>
    <row r="30" spans="1:9" ht="19.5" customHeight="1">
      <c r="A30" s="167"/>
      <c r="B30" s="168"/>
      <c r="C30" s="168"/>
      <c r="D30" s="173" t="s">
        <v>167</v>
      </c>
      <c r="E30" s="168"/>
      <c r="F30" s="168"/>
      <c r="G30" s="168"/>
      <c r="H30" s="169"/>
      <c r="I30" s="131"/>
    </row>
    <row r="31" spans="1:9" ht="19.5" customHeight="1">
      <c r="A31" s="167"/>
      <c r="B31" s="168"/>
      <c r="C31" s="168"/>
      <c r="D31" s="168" t="s">
        <v>169</v>
      </c>
      <c r="E31" s="168"/>
      <c r="F31" s="168"/>
      <c r="G31" s="168"/>
      <c r="H31" s="169"/>
      <c r="I31" s="131"/>
    </row>
    <row r="32" spans="1:12" ht="19.5" customHeight="1">
      <c r="A32" s="167"/>
      <c r="B32" s="168"/>
      <c r="C32" s="168"/>
      <c r="D32" s="168" t="s">
        <v>155</v>
      </c>
      <c r="E32" s="168"/>
      <c r="F32" s="168"/>
      <c r="G32" s="168"/>
      <c r="H32" s="169"/>
      <c r="I32" s="131"/>
      <c r="K32" s="170"/>
      <c r="L32" s="172"/>
    </row>
    <row r="33" spans="1:9" ht="19.5" customHeight="1">
      <c r="A33" s="167"/>
      <c r="B33" s="168"/>
      <c r="C33" s="168"/>
      <c r="D33" s="173" t="s">
        <v>168</v>
      </c>
      <c r="E33" s="168"/>
      <c r="F33" s="168"/>
      <c r="G33" s="168"/>
      <c r="H33" s="169"/>
      <c r="I33" s="131"/>
    </row>
    <row r="34" spans="1:9" ht="19.5" customHeight="1">
      <c r="A34" s="167"/>
      <c r="B34" s="168"/>
      <c r="C34" s="168"/>
      <c r="D34" s="168"/>
      <c r="E34" s="168"/>
      <c r="F34" s="168"/>
      <c r="G34" s="168"/>
      <c r="H34" s="169"/>
      <c r="I34" s="131"/>
    </row>
    <row r="35" spans="1:9" ht="19.5" customHeight="1">
      <c r="A35" s="681" t="s">
        <v>171</v>
      </c>
      <c r="B35" s="682"/>
      <c r="C35" s="168"/>
      <c r="D35" s="168"/>
      <c r="E35" s="168"/>
      <c r="F35" s="168"/>
      <c r="G35" s="168"/>
      <c r="H35" s="169"/>
      <c r="I35" s="131"/>
    </row>
    <row r="36" spans="1:9" ht="19.5" customHeight="1">
      <c r="A36" s="167"/>
      <c r="B36" s="168"/>
      <c r="C36" s="168"/>
      <c r="D36" s="171"/>
      <c r="E36" s="168"/>
      <c r="F36" s="168"/>
      <c r="G36" s="168"/>
      <c r="H36" s="169"/>
      <c r="I36" s="131"/>
    </row>
    <row r="37" spans="1:9" ht="19.5" customHeight="1">
      <c r="A37" s="167"/>
      <c r="B37" s="168"/>
      <c r="C37" s="168"/>
      <c r="D37" s="168"/>
      <c r="E37" s="168"/>
      <c r="F37" s="168"/>
      <c r="G37" s="168"/>
      <c r="H37" s="169"/>
      <c r="I37" s="131"/>
    </row>
    <row r="38" spans="1:9" ht="19.5" customHeight="1">
      <c r="A38" s="681" t="s">
        <v>172</v>
      </c>
      <c r="B38" s="682"/>
      <c r="C38" s="168"/>
      <c r="D38" s="171"/>
      <c r="E38" s="168"/>
      <c r="F38" s="168"/>
      <c r="G38" s="168"/>
      <c r="H38" s="169"/>
      <c r="I38" s="131"/>
    </row>
    <row r="39" spans="1:9" ht="19.5" customHeight="1">
      <c r="A39" s="167"/>
      <c r="B39" s="168"/>
      <c r="C39" s="168"/>
      <c r="D39" s="168"/>
      <c r="E39" s="168"/>
      <c r="F39" s="168"/>
      <c r="G39" s="168"/>
      <c r="H39" s="169"/>
      <c r="I39" s="131"/>
    </row>
    <row r="40" spans="1:9" ht="19.5" customHeight="1">
      <c r="A40" s="167"/>
      <c r="B40" s="168"/>
      <c r="C40" s="168"/>
      <c r="D40" s="173" t="s">
        <v>156</v>
      </c>
      <c r="E40" s="168"/>
      <c r="F40" s="168"/>
      <c r="G40" s="168"/>
      <c r="H40" s="169"/>
      <c r="I40" s="131"/>
    </row>
    <row r="41" spans="1:9" ht="19.5" customHeight="1">
      <c r="A41" s="167"/>
      <c r="B41" s="168"/>
      <c r="C41" s="168"/>
      <c r="D41" s="173"/>
      <c r="E41" s="168"/>
      <c r="F41" s="168"/>
      <c r="G41" s="168"/>
      <c r="H41" s="169"/>
      <c r="I41" s="131"/>
    </row>
    <row r="42" spans="1:9" ht="19.5" customHeight="1">
      <c r="A42" s="167"/>
      <c r="B42" s="168"/>
      <c r="C42" s="168"/>
      <c r="D42" s="173"/>
      <c r="E42" s="168"/>
      <c r="F42" s="168"/>
      <c r="G42" s="168"/>
      <c r="H42" s="169"/>
      <c r="I42" s="131"/>
    </row>
    <row r="43" spans="1:9" ht="19.5" customHeight="1">
      <c r="A43" s="167"/>
      <c r="B43" s="168"/>
      <c r="C43" s="168"/>
      <c r="D43" s="173"/>
      <c r="E43" s="168"/>
      <c r="F43" s="168"/>
      <c r="G43" s="168"/>
      <c r="H43" s="169"/>
      <c r="I43" s="131"/>
    </row>
    <row r="44" spans="1:9" ht="19.5" customHeight="1">
      <c r="A44" s="167"/>
      <c r="B44" s="168"/>
      <c r="C44" s="168"/>
      <c r="D44" s="181" t="s">
        <v>170</v>
      </c>
      <c r="E44" s="168"/>
      <c r="F44" s="168"/>
      <c r="G44" s="168"/>
      <c r="H44" s="169"/>
      <c r="I44" s="131"/>
    </row>
    <row r="45" spans="1:9" ht="19.5" customHeight="1">
      <c r="A45" s="167"/>
      <c r="B45" s="168"/>
      <c r="C45" s="168"/>
      <c r="D45" s="173"/>
      <c r="E45" s="168"/>
      <c r="F45" s="168"/>
      <c r="G45" s="168"/>
      <c r="H45" s="169"/>
      <c r="I45" s="131"/>
    </row>
    <row r="46" spans="1:9" ht="19.5" customHeight="1">
      <c r="A46" s="167"/>
      <c r="B46" s="168"/>
      <c r="C46" s="168"/>
      <c r="D46" s="171"/>
      <c r="E46" s="168"/>
      <c r="F46" s="168"/>
      <c r="G46" s="168"/>
      <c r="H46" s="169"/>
      <c r="I46" s="131"/>
    </row>
    <row r="47" spans="1:9" ht="19.5" customHeight="1" thickBot="1">
      <c r="A47" s="692" t="s">
        <v>173</v>
      </c>
      <c r="B47" s="693"/>
      <c r="C47" s="693"/>
      <c r="D47" s="693"/>
      <c r="E47" s="693"/>
      <c r="F47" s="693"/>
      <c r="G47" s="693"/>
      <c r="H47" s="694"/>
      <c r="I47" s="131"/>
    </row>
    <row r="48" spans="1:9" ht="12.75">
      <c r="A48" s="131"/>
      <c r="B48" s="131"/>
      <c r="C48" s="131"/>
      <c r="D48" s="131"/>
      <c r="E48" s="131"/>
      <c r="F48" s="131"/>
      <c r="G48" s="131"/>
      <c r="H48" s="131"/>
      <c r="I48" s="131"/>
    </row>
    <row r="49" spans="1:9" ht="12.75">
      <c r="A49" s="131"/>
      <c r="B49" s="131"/>
      <c r="C49" s="131"/>
      <c r="D49" s="131"/>
      <c r="E49" s="131"/>
      <c r="F49" s="131"/>
      <c r="G49" s="131"/>
      <c r="H49" s="131"/>
      <c r="I49" s="131"/>
    </row>
    <row r="50" spans="1:9" ht="12.75">
      <c r="A50" s="131"/>
      <c r="B50" s="131"/>
      <c r="C50" s="131"/>
      <c r="D50" s="131"/>
      <c r="E50" s="131"/>
      <c r="F50" s="131"/>
      <c r="G50" s="131"/>
      <c r="H50" s="131"/>
      <c r="I50" s="131"/>
    </row>
    <row r="51" spans="1:9" ht="15.75">
      <c r="A51" s="160" t="s">
        <v>12</v>
      </c>
      <c r="B51" s="160"/>
      <c r="C51" s="160"/>
      <c r="D51" s="160"/>
      <c r="E51" s="131"/>
      <c r="F51" s="131"/>
      <c r="G51" s="131"/>
      <c r="H51" s="131"/>
      <c r="I51" s="131"/>
    </row>
    <row r="52" spans="1:9" ht="15.75">
      <c r="A52" s="160"/>
      <c r="B52" s="160"/>
      <c r="C52" s="160"/>
      <c r="D52" s="160"/>
      <c r="E52" s="131"/>
      <c r="F52" s="131"/>
      <c r="G52" s="131"/>
      <c r="H52" s="131"/>
      <c r="I52" s="131"/>
    </row>
    <row r="53" spans="1:9" ht="15.75">
      <c r="A53" s="160"/>
      <c r="B53" s="160"/>
      <c r="C53" s="160"/>
      <c r="D53" s="160"/>
      <c r="E53" s="131"/>
      <c r="F53" s="131"/>
      <c r="G53" s="131"/>
      <c r="H53" s="131"/>
      <c r="I53" s="131"/>
    </row>
    <row r="54" spans="1:9" ht="15.75">
      <c r="A54" s="160"/>
      <c r="B54" s="160"/>
      <c r="C54" s="160"/>
      <c r="D54" s="160"/>
      <c r="E54" s="131"/>
      <c r="F54" s="131"/>
      <c r="G54" s="131"/>
      <c r="H54" s="131"/>
      <c r="I54" s="131"/>
    </row>
    <row r="55" spans="1:9" ht="15.75">
      <c r="A55" s="160"/>
      <c r="B55" s="160"/>
      <c r="C55" s="160"/>
      <c r="D55" s="160"/>
      <c r="E55" s="131"/>
      <c r="F55" s="131"/>
      <c r="G55" s="131"/>
      <c r="H55" s="131"/>
      <c r="I55" s="131"/>
    </row>
    <row r="56" spans="1:9" ht="15.75">
      <c r="A56" s="160"/>
      <c r="B56" s="160"/>
      <c r="C56" s="160"/>
      <c r="D56" s="160"/>
      <c r="E56" s="131"/>
      <c r="F56" s="131"/>
      <c r="G56" s="131"/>
      <c r="H56" s="131"/>
      <c r="I56" s="131"/>
    </row>
    <row r="57" spans="1:9" ht="15.75">
      <c r="A57" s="160"/>
      <c r="B57" s="160"/>
      <c r="C57" s="160"/>
      <c r="D57" s="160"/>
      <c r="E57" s="131"/>
      <c r="F57" s="131"/>
      <c r="G57" s="131"/>
      <c r="H57" s="131"/>
      <c r="I57" s="131"/>
    </row>
    <row r="58" spans="1:9" ht="15.75">
      <c r="A58" s="160"/>
      <c r="B58" s="160"/>
      <c r="C58" s="160"/>
      <c r="D58" s="160"/>
      <c r="E58" s="131"/>
      <c r="F58" s="131"/>
      <c r="G58" s="131"/>
      <c r="H58" s="131"/>
      <c r="I58" s="131"/>
    </row>
    <row r="59" spans="1:9" ht="15.75">
      <c r="A59" s="160"/>
      <c r="B59" s="160"/>
      <c r="C59" s="160"/>
      <c r="D59" s="160"/>
      <c r="E59" s="131"/>
      <c r="F59" s="131"/>
      <c r="G59" s="131"/>
      <c r="H59" s="131"/>
      <c r="I59" s="131"/>
    </row>
    <row r="60" spans="1:9" ht="15.75">
      <c r="A60" s="160"/>
      <c r="B60" s="160"/>
      <c r="C60" s="160"/>
      <c r="D60" s="160"/>
      <c r="E60" s="131"/>
      <c r="F60" s="131"/>
      <c r="G60" s="131"/>
      <c r="H60" s="131"/>
      <c r="I60" s="131"/>
    </row>
    <row r="61" spans="1:9" ht="18.75">
      <c r="A61" s="160"/>
      <c r="B61" s="160"/>
      <c r="C61" s="160"/>
      <c r="D61" s="162" t="s">
        <v>139</v>
      </c>
      <c r="E61" s="131"/>
      <c r="F61" s="131"/>
      <c r="G61" s="131"/>
      <c r="H61" s="131"/>
      <c r="I61" s="131"/>
    </row>
    <row r="62" spans="1:9" ht="15.75">
      <c r="A62" s="160"/>
      <c r="B62" s="160"/>
      <c r="C62" s="160"/>
      <c r="D62" s="161" t="s">
        <v>138</v>
      </c>
      <c r="E62" s="131"/>
      <c r="F62" s="131"/>
      <c r="G62" s="131"/>
      <c r="H62" s="131"/>
      <c r="I62" s="131"/>
    </row>
    <row r="63" spans="1:9" ht="15.75">
      <c r="A63" s="160"/>
      <c r="B63" s="160"/>
      <c r="C63" s="160"/>
      <c r="D63" s="160"/>
      <c r="E63" s="131"/>
      <c r="F63" s="131"/>
      <c r="G63" s="131"/>
      <c r="H63" s="131"/>
      <c r="I63" s="131"/>
    </row>
    <row r="64" spans="1:9" ht="12.75">
      <c r="A64" s="131"/>
      <c r="B64" s="131"/>
      <c r="C64" s="131"/>
      <c r="D64" s="131"/>
      <c r="E64" s="131"/>
      <c r="F64" s="131"/>
      <c r="G64" s="131"/>
      <c r="H64" s="131"/>
      <c r="I64" s="131"/>
    </row>
    <row r="65" spans="1:9" ht="12.75">
      <c r="A65" s="131"/>
      <c r="B65" s="131"/>
      <c r="C65" s="131"/>
      <c r="D65" s="131"/>
      <c r="E65" s="131"/>
      <c r="F65" s="131"/>
      <c r="G65" s="131"/>
      <c r="H65" s="131"/>
      <c r="I65" s="131"/>
    </row>
    <row r="66" spans="1:9" ht="12.75">
      <c r="A66" s="131"/>
      <c r="B66" s="131"/>
      <c r="C66" s="131"/>
      <c r="D66" s="131"/>
      <c r="E66" s="131"/>
      <c r="F66" s="131"/>
      <c r="G66" s="131"/>
      <c r="H66" s="131"/>
      <c r="I66" s="131"/>
    </row>
    <row r="67" spans="1:9" ht="12.75">
      <c r="A67" s="131"/>
      <c r="B67" s="131"/>
      <c r="C67" s="131"/>
      <c r="D67" s="131"/>
      <c r="E67" s="131"/>
      <c r="F67" s="131"/>
      <c r="G67" s="131"/>
      <c r="H67" s="131"/>
      <c r="I67" s="131"/>
    </row>
    <row r="68" spans="1:9" ht="12.75">
      <c r="A68" s="131"/>
      <c r="B68" s="131"/>
      <c r="C68" s="131"/>
      <c r="D68" s="131"/>
      <c r="E68" s="131"/>
      <c r="F68" s="131"/>
      <c r="G68" s="131"/>
      <c r="H68" s="131"/>
      <c r="I68" s="131"/>
    </row>
  </sheetData>
  <sheetProtection/>
  <mergeCells count="23">
    <mergeCell ref="A23:H23"/>
    <mergeCell ref="A24:H24"/>
    <mergeCell ref="A26:H26"/>
    <mergeCell ref="A28:B28"/>
    <mergeCell ref="A29:B29"/>
    <mergeCell ref="A47:H47"/>
    <mergeCell ref="A35:B35"/>
    <mergeCell ref="A38:B38"/>
    <mergeCell ref="A16:H17"/>
    <mergeCell ref="A18:H18"/>
    <mergeCell ref="A21:H21"/>
    <mergeCell ref="A22:H22"/>
    <mergeCell ref="C12:H13"/>
    <mergeCell ref="A14:H14"/>
    <mergeCell ref="A15:D15"/>
    <mergeCell ref="A10:H10"/>
    <mergeCell ref="A12:B13"/>
    <mergeCell ref="C1:H1"/>
    <mergeCell ref="C2:H2"/>
    <mergeCell ref="C3:H3"/>
    <mergeCell ref="C4:H4"/>
    <mergeCell ref="A6:H6"/>
    <mergeCell ref="A8:H8"/>
  </mergeCells>
  <printOptions/>
  <pageMargins left="0.7086614173228347" right="0.3937007874015748" top="0.984251968503937" bottom="0.7480314960629921" header="0.31496062992125984" footer="0.31496062992125984"/>
  <pageSetup orientation="portrait" paperSize="9" scale="60" r:id="rId4"/>
  <drawing r:id="rId3"/>
  <legacyDrawing r:id="rId2"/>
  <oleObjects>
    <oleObject progId="Photoshop.Image.9" shapeId="35092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9">
      <selection activeCell="M26" sqref="M26"/>
    </sheetView>
  </sheetViews>
  <sheetFormatPr defaultColWidth="9.140625" defaultRowHeight="12.75"/>
  <cols>
    <col min="1" max="1" width="9.7109375" style="0" customWidth="1"/>
    <col min="2" max="2" width="15.7109375" style="0" customWidth="1"/>
    <col min="3" max="3" width="12.7109375" style="0" customWidth="1"/>
    <col min="4" max="4" width="65.7109375" style="0" customWidth="1"/>
    <col min="5" max="5" width="8.7109375" style="0" customWidth="1"/>
    <col min="6" max="7" width="12.7109375" style="0" customWidth="1"/>
    <col min="8" max="8" width="15.7109375" style="0" customWidth="1"/>
  </cols>
  <sheetData>
    <row r="1" spans="1:8" ht="21.75" customHeight="1">
      <c r="A1" s="133"/>
      <c r="B1" s="134"/>
      <c r="C1" s="638"/>
      <c r="D1" s="638"/>
      <c r="E1" s="638"/>
      <c r="F1" s="638"/>
      <c r="G1" s="638"/>
      <c r="H1" s="639"/>
    </row>
    <row r="2" spans="1:8" ht="21.75" customHeight="1">
      <c r="A2" s="135"/>
      <c r="B2" s="136"/>
      <c r="C2" s="640" t="s">
        <v>114</v>
      </c>
      <c r="D2" s="640"/>
      <c r="E2" s="640"/>
      <c r="F2" s="640"/>
      <c r="G2" s="640"/>
      <c r="H2" s="641"/>
    </row>
    <row r="3" spans="1:8" ht="21.75" customHeight="1">
      <c r="A3" s="135"/>
      <c r="B3" s="136"/>
      <c r="C3" s="642" t="s">
        <v>113</v>
      </c>
      <c r="D3" s="642"/>
      <c r="E3" s="642"/>
      <c r="F3" s="642"/>
      <c r="G3" s="642"/>
      <c r="H3" s="643"/>
    </row>
    <row r="4" spans="1:8" ht="21.75" customHeight="1" thickBot="1">
      <c r="A4" s="140"/>
      <c r="B4" s="141"/>
      <c r="C4" s="644"/>
      <c r="D4" s="644"/>
      <c r="E4" s="644"/>
      <c r="F4" s="644"/>
      <c r="G4" s="644"/>
      <c r="H4" s="645"/>
    </row>
    <row r="5" spans="1:8" ht="19.5" customHeight="1">
      <c r="A5" s="137"/>
      <c r="B5" s="138"/>
      <c r="C5" s="138"/>
      <c r="D5" s="138"/>
      <c r="E5" s="138"/>
      <c r="F5" s="138"/>
      <c r="G5" s="138"/>
      <c r="H5" s="139"/>
    </row>
    <row r="6" spans="1:8" ht="19.5" customHeight="1">
      <c r="A6" s="646" t="s">
        <v>126</v>
      </c>
      <c r="B6" s="647"/>
      <c r="C6" s="647"/>
      <c r="D6" s="647"/>
      <c r="E6" s="647"/>
      <c r="F6" s="647"/>
      <c r="G6" s="647"/>
      <c r="H6" s="648"/>
    </row>
    <row r="7" spans="1:8" ht="19.5" customHeight="1">
      <c r="A7" s="137"/>
      <c r="B7" s="138"/>
      <c r="C7" s="138"/>
      <c r="D7" s="138"/>
      <c r="E7" s="136"/>
      <c r="F7" s="138"/>
      <c r="G7" s="138"/>
      <c r="H7" s="139"/>
    </row>
    <row r="8" spans="1:8" ht="19.5" customHeight="1">
      <c r="A8" s="649" t="s">
        <v>201</v>
      </c>
      <c r="B8" s="650"/>
      <c r="C8" s="650"/>
      <c r="D8" s="650"/>
      <c r="E8" s="650"/>
      <c r="F8" s="650"/>
      <c r="G8" s="650"/>
      <c r="H8" s="651"/>
    </row>
    <row r="9" spans="1:8" ht="19.5" customHeight="1">
      <c r="A9" s="142"/>
      <c r="B9" s="143"/>
      <c r="C9" s="143"/>
      <c r="D9" s="143"/>
      <c r="E9" s="143"/>
      <c r="F9" s="143"/>
      <c r="G9" s="143"/>
      <c r="H9" s="144"/>
    </row>
    <row r="10" spans="1:8" ht="19.5" customHeight="1">
      <c r="A10" s="654" t="s">
        <v>174</v>
      </c>
      <c r="B10" s="655"/>
      <c r="C10" s="655"/>
      <c r="D10" s="655"/>
      <c r="E10" s="655"/>
      <c r="F10" s="655"/>
      <c r="G10" s="655"/>
      <c r="H10" s="656"/>
    </row>
    <row r="11" spans="1:8" ht="19.5" customHeight="1">
      <c r="A11" s="137"/>
      <c r="B11" s="138"/>
      <c r="C11" s="138"/>
      <c r="D11" s="138"/>
      <c r="E11" s="138"/>
      <c r="F11" s="138"/>
      <c r="G11" s="138"/>
      <c r="H11" s="139"/>
    </row>
    <row r="12" spans="1:8" ht="19.5" customHeight="1">
      <c r="A12" s="662" t="s">
        <v>127</v>
      </c>
      <c r="B12" s="663"/>
      <c r="C12" s="628" t="s">
        <v>175</v>
      </c>
      <c r="D12" s="628"/>
      <c r="E12" s="628"/>
      <c r="F12" s="628"/>
      <c r="G12" s="628"/>
      <c r="H12" s="629"/>
    </row>
    <row r="13" spans="1:8" ht="19.5" customHeight="1">
      <c r="A13" s="662"/>
      <c r="B13" s="663"/>
      <c r="C13" s="628"/>
      <c r="D13" s="628"/>
      <c r="E13" s="628"/>
      <c r="F13" s="628"/>
      <c r="G13" s="628"/>
      <c r="H13" s="629"/>
    </row>
    <row r="14" spans="1:8" ht="19.5" customHeight="1">
      <c r="A14" s="174" t="s">
        <v>161</v>
      </c>
      <c r="B14" s="175"/>
      <c r="C14" s="628" t="s">
        <v>162</v>
      </c>
      <c r="D14" s="628"/>
      <c r="E14" s="628"/>
      <c r="F14" s="628"/>
      <c r="G14" s="628"/>
      <c r="H14" s="629"/>
    </row>
    <row r="15" spans="1:9" ht="19.5" customHeight="1">
      <c r="A15" s="660" t="s">
        <v>137</v>
      </c>
      <c r="B15" s="661"/>
      <c r="C15" s="661"/>
      <c r="D15" s="661"/>
      <c r="E15" s="145" t="s">
        <v>135</v>
      </c>
      <c r="F15" s="146">
        <v>25</v>
      </c>
      <c r="G15" s="147" t="s">
        <v>9</v>
      </c>
      <c r="H15" s="148"/>
      <c r="I15" s="131"/>
    </row>
    <row r="16" spans="1:9" ht="24.75" customHeight="1">
      <c r="A16" s="664" t="s">
        <v>6</v>
      </c>
      <c r="B16" s="630" t="s">
        <v>116</v>
      </c>
      <c r="C16" s="630" t="s">
        <v>117</v>
      </c>
      <c r="D16" s="630" t="s">
        <v>124</v>
      </c>
      <c r="E16" s="630" t="s">
        <v>128</v>
      </c>
      <c r="F16" s="630" t="s">
        <v>8</v>
      </c>
      <c r="G16" s="630" t="s">
        <v>119</v>
      </c>
      <c r="H16" s="632" t="s">
        <v>122</v>
      </c>
      <c r="I16" s="131"/>
    </row>
    <row r="17" spans="1:9" ht="24.75" customHeight="1">
      <c r="A17" s="665"/>
      <c r="B17" s="631"/>
      <c r="C17" s="631"/>
      <c r="D17" s="631"/>
      <c r="E17" s="631"/>
      <c r="F17" s="631"/>
      <c r="G17" s="631"/>
      <c r="H17" s="633"/>
      <c r="I17" s="131"/>
    </row>
    <row r="18" spans="1:9" ht="19.5" customHeight="1">
      <c r="A18" s="149" t="s">
        <v>129</v>
      </c>
      <c r="B18" s="150"/>
      <c r="C18" s="150"/>
      <c r="D18" s="156" t="s">
        <v>130</v>
      </c>
      <c r="E18" s="150"/>
      <c r="F18" s="150"/>
      <c r="G18" s="150"/>
      <c r="H18" s="151"/>
      <c r="I18" s="131"/>
    </row>
    <row r="19" spans="1:9" ht="30">
      <c r="A19" s="149" t="s">
        <v>20</v>
      </c>
      <c r="B19" s="150" t="s">
        <v>189</v>
      </c>
      <c r="C19" s="188">
        <v>370</v>
      </c>
      <c r="D19" s="186" t="s">
        <v>178</v>
      </c>
      <c r="E19" s="150" t="s">
        <v>23</v>
      </c>
      <c r="F19" s="150">
        <v>0.015</v>
      </c>
      <c r="G19" s="150">
        <v>62.75</v>
      </c>
      <c r="H19" s="191">
        <f>F19*G19</f>
        <v>0.9412499999999999</v>
      </c>
      <c r="I19" s="131"/>
    </row>
    <row r="20" spans="1:9" ht="45">
      <c r="A20" s="182" t="s">
        <v>0</v>
      </c>
      <c r="B20" s="183" t="s">
        <v>177</v>
      </c>
      <c r="C20" s="189">
        <v>34492</v>
      </c>
      <c r="D20" s="187" t="s">
        <v>179</v>
      </c>
      <c r="E20" s="183" t="s">
        <v>23</v>
      </c>
      <c r="F20" s="183">
        <v>0.059</v>
      </c>
      <c r="G20" s="183">
        <v>296.57</v>
      </c>
      <c r="H20" s="192">
        <f aca="true" t="shared" si="0" ref="H20:H26">F20*G20</f>
        <v>17.497629999999997</v>
      </c>
      <c r="I20" s="131"/>
    </row>
    <row r="21" spans="1:9" ht="30">
      <c r="A21" s="182" t="s">
        <v>1</v>
      </c>
      <c r="B21" s="183" t="s">
        <v>190</v>
      </c>
      <c r="C21" s="189">
        <v>88243</v>
      </c>
      <c r="D21" s="187" t="s">
        <v>176</v>
      </c>
      <c r="E21" s="183" t="s">
        <v>65</v>
      </c>
      <c r="F21" s="183">
        <v>0.109</v>
      </c>
      <c r="G21" s="183">
        <v>14.65</v>
      </c>
      <c r="H21" s="192">
        <f t="shared" si="0"/>
        <v>1.59685</v>
      </c>
      <c r="I21" s="131"/>
    </row>
    <row r="22" spans="1:9" ht="19.5" customHeight="1">
      <c r="A22" s="182" t="s">
        <v>95</v>
      </c>
      <c r="B22" s="183" t="s">
        <v>190</v>
      </c>
      <c r="C22" s="189">
        <v>88309</v>
      </c>
      <c r="D22" s="187" t="s">
        <v>180</v>
      </c>
      <c r="E22" s="183" t="s">
        <v>65</v>
      </c>
      <c r="F22" s="183">
        <v>0.244</v>
      </c>
      <c r="G22" s="183">
        <v>17.12</v>
      </c>
      <c r="H22" s="192">
        <f t="shared" si="0"/>
        <v>4.1772800000000005</v>
      </c>
      <c r="I22" s="131"/>
    </row>
    <row r="23" spans="1:9" ht="19.5" customHeight="1">
      <c r="A23" s="182" t="s">
        <v>92</v>
      </c>
      <c r="B23" s="183" t="s">
        <v>190</v>
      </c>
      <c r="C23" s="189">
        <v>88316</v>
      </c>
      <c r="D23" s="187" t="s">
        <v>181</v>
      </c>
      <c r="E23" s="183" t="s">
        <v>65</v>
      </c>
      <c r="F23" s="183">
        <v>0.487</v>
      </c>
      <c r="G23" s="183">
        <v>13.91</v>
      </c>
      <c r="H23" s="192">
        <f t="shared" si="0"/>
        <v>6.77417</v>
      </c>
      <c r="I23" s="131"/>
    </row>
    <row r="24" spans="1:9" ht="30">
      <c r="A24" s="182" t="s">
        <v>186</v>
      </c>
      <c r="B24" s="183" t="s">
        <v>190</v>
      </c>
      <c r="C24" s="189">
        <v>88631</v>
      </c>
      <c r="D24" s="187" t="s">
        <v>182</v>
      </c>
      <c r="E24" s="183" t="s">
        <v>23</v>
      </c>
      <c r="F24" s="183">
        <v>0.003</v>
      </c>
      <c r="G24" s="183">
        <v>364.64</v>
      </c>
      <c r="H24" s="192">
        <f t="shared" si="0"/>
        <v>1.09392</v>
      </c>
      <c r="I24" s="131"/>
    </row>
    <row r="25" spans="1:9" ht="45">
      <c r="A25" s="182" t="s">
        <v>187</v>
      </c>
      <c r="B25" s="183" t="s">
        <v>190</v>
      </c>
      <c r="C25" s="189">
        <v>92960</v>
      </c>
      <c r="D25" s="187" t="s">
        <v>183</v>
      </c>
      <c r="E25" s="183" t="s">
        <v>132</v>
      </c>
      <c r="F25" s="183">
        <v>0.018</v>
      </c>
      <c r="G25" s="183">
        <v>11.89</v>
      </c>
      <c r="H25" s="192">
        <f t="shared" si="0"/>
        <v>0.21402</v>
      </c>
      <c r="I25" s="131"/>
    </row>
    <row r="26" spans="1:9" ht="45">
      <c r="A26" s="184" t="s">
        <v>188</v>
      </c>
      <c r="B26" s="183" t="s">
        <v>190</v>
      </c>
      <c r="C26" s="190">
        <v>92961</v>
      </c>
      <c r="D26" s="154" t="s">
        <v>184</v>
      </c>
      <c r="E26" s="185" t="s">
        <v>185</v>
      </c>
      <c r="F26" s="185">
        <v>0.091</v>
      </c>
      <c r="G26" s="185">
        <v>2.8</v>
      </c>
      <c r="H26" s="193">
        <f t="shared" si="0"/>
        <v>0.25479999999999997</v>
      </c>
      <c r="I26" s="131"/>
    </row>
    <row r="27" spans="1:9" ht="19.5" customHeight="1">
      <c r="A27" s="636" t="s">
        <v>133</v>
      </c>
      <c r="B27" s="637"/>
      <c r="C27" s="637"/>
      <c r="D27" s="637"/>
      <c r="E27" s="637"/>
      <c r="F27" s="637"/>
      <c r="G27" s="637"/>
      <c r="H27" s="157">
        <f>SUM(H19:H26)</f>
        <v>32.54991999999999</v>
      </c>
      <c r="I27" s="131"/>
    </row>
    <row r="28" spans="1:9" ht="19.5" customHeight="1">
      <c r="A28" s="634" t="s">
        <v>134</v>
      </c>
      <c r="B28" s="635"/>
      <c r="C28" s="635"/>
      <c r="D28" s="635"/>
      <c r="E28" s="635"/>
      <c r="F28" s="635"/>
      <c r="G28" s="635"/>
      <c r="H28" s="158">
        <f>TRUNC(H27*$F$15/100,2)</f>
        <v>8.13</v>
      </c>
      <c r="I28" s="131"/>
    </row>
    <row r="29" spans="1:9" ht="19.5" customHeight="1" thickBot="1">
      <c r="A29" s="652" t="s">
        <v>70</v>
      </c>
      <c r="B29" s="653"/>
      <c r="C29" s="653"/>
      <c r="D29" s="653"/>
      <c r="E29" s="653"/>
      <c r="F29" s="653"/>
      <c r="G29" s="653"/>
      <c r="H29" s="159">
        <f>H27+H28</f>
        <v>40.679919999999996</v>
      </c>
      <c r="I29" s="131"/>
    </row>
    <row r="30" spans="1:9" ht="12.75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12.75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12.75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ht="15.75">
      <c r="A33" s="160" t="s">
        <v>12</v>
      </c>
      <c r="B33" s="160"/>
      <c r="C33" s="160"/>
      <c r="D33" s="160"/>
      <c r="E33" s="131"/>
      <c r="F33" s="131"/>
      <c r="G33" s="131"/>
      <c r="H33" s="131"/>
      <c r="I33" s="131"/>
    </row>
    <row r="34" spans="1:9" ht="15.75">
      <c r="A34" s="160"/>
      <c r="B34" s="160"/>
      <c r="C34" s="160"/>
      <c r="D34" s="160"/>
      <c r="E34" s="131"/>
      <c r="F34" s="131"/>
      <c r="G34" s="131"/>
      <c r="H34" s="131"/>
      <c r="I34" s="131"/>
    </row>
    <row r="35" spans="1:9" ht="15.75">
      <c r="A35" s="160"/>
      <c r="B35" s="160"/>
      <c r="C35" s="160"/>
      <c r="D35" s="160"/>
      <c r="E35" s="131"/>
      <c r="F35" s="131"/>
      <c r="G35" s="131"/>
      <c r="H35" s="131"/>
      <c r="I35" s="131"/>
    </row>
    <row r="36" spans="1:9" ht="15.75">
      <c r="A36" s="160"/>
      <c r="B36" s="160"/>
      <c r="C36" s="160"/>
      <c r="D36" s="160"/>
      <c r="E36" s="131"/>
      <c r="F36" s="131"/>
      <c r="G36" s="131"/>
      <c r="H36" s="131"/>
      <c r="I36" s="131"/>
    </row>
    <row r="37" spans="1:9" ht="15.75">
      <c r="A37" s="160"/>
      <c r="B37" s="160"/>
      <c r="C37" s="160"/>
      <c r="D37" s="160"/>
      <c r="E37" s="131"/>
      <c r="F37" s="131"/>
      <c r="G37" s="131"/>
      <c r="H37" s="131"/>
      <c r="I37" s="131"/>
    </row>
    <row r="38" spans="1:9" ht="15.75">
      <c r="A38" s="160"/>
      <c r="B38" s="160"/>
      <c r="C38" s="160"/>
      <c r="D38" s="160"/>
      <c r="E38" s="131"/>
      <c r="F38" s="131"/>
      <c r="G38" s="131"/>
      <c r="H38" s="131"/>
      <c r="I38" s="131"/>
    </row>
    <row r="39" spans="1:9" ht="15.75">
      <c r="A39" s="160"/>
      <c r="B39" s="160"/>
      <c r="C39" s="160"/>
      <c r="D39" s="160"/>
      <c r="E39" s="131"/>
      <c r="F39" s="131"/>
      <c r="G39" s="131"/>
      <c r="H39" s="131"/>
      <c r="I39" s="131"/>
    </row>
    <row r="40" spans="1:9" ht="15.75">
      <c r="A40" s="160"/>
      <c r="B40" s="160"/>
      <c r="C40" s="160"/>
      <c r="D40" s="160"/>
      <c r="E40" s="131"/>
      <c r="F40" s="131"/>
      <c r="G40" s="131"/>
      <c r="H40" s="131"/>
      <c r="I40" s="131"/>
    </row>
    <row r="41" spans="1:9" ht="15.75">
      <c r="A41" s="160"/>
      <c r="B41" s="160"/>
      <c r="C41" s="160"/>
      <c r="D41" s="160"/>
      <c r="E41" s="131"/>
      <c r="F41" s="131"/>
      <c r="G41" s="131"/>
      <c r="H41" s="131"/>
      <c r="I41" s="131"/>
    </row>
    <row r="42" spans="1:9" ht="15.75">
      <c r="A42" s="160"/>
      <c r="B42" s="160"/>
      <c r="C42" s="160"/>
      <c r="D42" s="160"/>
      <c r="E42" s="131"/>
      <c r="F42" s="131"/>
      <c r="G42" s="131"/>
      <c r="H42" s="131"/>
      <c r="I42" s="131"/>
    </row>
    <row r="43" spans="1:9" ht="18.75">
      <c r="A43" s="160"/>
      <c r="B43" s="160"/>
      <c r="C43" s="160"/>
      <c r="D43" s="162" t="s">
        <v>139</v>
      </c>
      <c r="E43" s="131"/>
      <c r="F43" s="131"/>
      <c r="G43" s="131"/>
      <c r="H43" s="131"/>
      <c r="I43" s="131"/>
    </row>
    <row r="44" spans="1:9" ht="15.75">
      <c r="A44" s="160"/>
      <c r="B44" s="160"/>
      <c r="C44" s="160"/>
      <c r="D44" s="161" t="s">
        <v>138</v>
      </c>
      <c r="E44" s="131"/>
      <c r="F44" s="131"/>
      <c r="G44" s="131"/>
      <c r="H44" s="131"/>
      <c r="I44" s="131"/>
    </row>
    <row r="45" spans="1:9" ht="15.75">
      <c r="A45" s="160"/>
      <c r="B45" s="160"/>
      <c r="C45" s="160"/>
      <c r="D45" s="160"/>
      <c r="E45" s="131"/>
      <c r="F45" s="131"/>
      <c r="G45" s="131"/>
      <c r="H45" s="131"/>
      <c r="I45" s="131"/>
    </row>
    <row r="46" spans="1:9" ht="12.75">
      <c r="A46" s="131"/>
      <c r="B46" s="131"/>
      <c r="C46" s="131"/>
      <c r="D46" s="131"/>
      <c r="E46" s="131"/>
      <c r="F46" s="131"/>
      <c r="G46" s="131"/>
      <c r="H46" s="131"/>
      <c r="I46" s="131"/>
    </row>
    <row r="47" spans="1:9" ht="12.75">
      <c r="A47" s="131"/>
      <c r="B47" s="131"/>
      <c r="C47" s="131"/>
      <c r="D47" s="131"/>
      <c r="E47" s="131"/>
      <c r="F47" s="131"/>
      <c r="G47" s="131"/>
      <c r="H47" s="131"/>
      <c r="I47" s="131"/>
    </row>
    <row r="48" spans="1:9" ht="12.75">
      <c r="A48" s="131"/>
      <c r="B48" s="131"/>
      <c r="C48" s="131"/>
      <c r="D48" s="131"/>
      <c r="E48" s="131"/>
      <c r="F48" s="131"/>
      <c r="G48" s="131"/>
      <c r="H48" s="131"/>
      <c r="I48" s="131"/>
    </row>
    <row r="49" spans="1:9" ht="12.75">
      <c r="A49" s="131"/>
      <c r="B49" s="131"/>
      <c r="C49" s="131"/>
      <c r="D49" s="131"/>
      <c r="E49" s="131"/>
      <c r="F49" s="131"/>
      <c r="G49" s="131"/>
      <c r="H49" s="131"/>
      <c r="I49" s="131"/>
    </row>
    <row r="50" spans="1:9" ht="12.75">
      <c r="A50" s="131"/>
      <c r="B50" s="131"/>
      <c r="C50" s="131"/>
      <c r="D50" s="131"/>
      <c r="E50" s="131"/>
      <c r="F50" s="131"/>
      <c r="G50" s="131"/>
      <c r="H50" s="131"/>
      <c r="I50" s="131"/>
    </row>
  </sheetData>
  <sheetProtection/>
  <mergeCells count="22">
    <mergeCell ref="C1:H1"/>
    <mergeCell ref="C2:H2"/>
    <mergeCell ref="C3:H3"/>
    <mergeCell ref="C4:H4"/>
    <mergeCell ref="A6:H6"/>
    <mergeCell ref="A8:H8"/>
    <mergeCell ref="A10:H10"/>
    <mergeCell ref="A12:B13"/>
    <mergeCell ref="C12:H13"/>
    <mergeCell ref="C14:H14"/>
    <mergeCell ref="A15:D15"/>
    <mergeCell ref="G16:G17"/>
    <mergeCell ref="H16:H17"/>
    <mergeCell ref="A27:G27"/>
    <mergeCell ref="A28:G28"/>
    <mergeCell ref="A29:G29"/>
    <mergeCell ref="A16:A17"/>
    <mergeCell ref="B16:B17"/>
    <mergeCell ref="C16:C17"/>
    <mergeCell ref="D16:D17"/>
    <mergeCell ref="E16:E17"/>
    <mergeCell ref="F16:F17"/>
  </mergeCells>
  <printOptions/>
  <pageMargins left="0.7086614173228347" right="0.3937007874015748" top="0.984251968503937" bottom="0.7480314960629921" header="0.31496062992125984" footer="0.31496062992125984"/>
  <pageSetup orientation="portrait" paperSize="9" scale="60" r:id="rId4"/>
  <drawing r:id="rId3"/>
  <legacyDrawing r:id="rId2"/>
  <oleObjects>
    <oleObject progId="Photoshop.Image.9" shapeId="13743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130" zoomScaleSheetLayoutView="130" zoomScalePageLayoutView="0" workbookViewId="0" topLeftCell="A4">
      <selection activeCell="A8" sqref="A8:D8"/>
    </sheetView>
  </sheetViews>
  <sheetFormatPr defaultColWidth="9.140625" defaultRowHeight="12.75"/>
  <cols>
    <col min="1" max="1" width="10.57421875" style="0" bestFit="1" customWidth="1"/>
    <col min="2" max="2" width="58.57421875" style="0" customWidth="1"/>
    <col min="3" max="3" width="8.00390625" style="0" bestFit="1" customWidth="1"/>
    <col min="4" max="4" width="10.28125" style="0" bestFit="1" customWidth="1"/>
    <col min="6" max="6" width="11.57421875" style="0" bestFit="1" customWidth="1"/>
  </cols>
  <sheetData>
    <row r="1" spans="1:4" ht="24.75" customHeight="1">
      <c r="A1" s="263"/>
      <c r="B1" s="264"/>
      <c r="C1" s="264"/>
      <c r="D1" s="265"/>
    </row>
    <row r="2" spans="1:4" ht="24.75" customHeight="1">
      <c r="A2" s="266"/>
      <c r="B2" s="486" t="s">
        <v>114</v>
      </c>
      <c r="C2" s="486"/>
      <c r="D2" s="487"/>
    </row>
    <row r="3" spans="1:4" ht="15">
      <c r="A3" s="266"/>
      <c r="B3" s="488" t="s">
        <v>234</v>
      </c>
      <c r="C3" s="488"/>
      <c r="D3" s="489"/>
    </row>
    <row r="4" spans="1:4" ht="24.75" customHeight="1" thickBot="1">
      <c r="A4" s="266"/>
      <c r="B4" s="57"/>
      <c r="C4" s="57"/>
      <c r="D4" s="267"/>
    </row>
    <row r="5" spans="1:4" ht="12.75">
      <c r="A5" s="490" t="s">
        <v>215</v>
      </c>
      <c r="B5" s="491"/>
      <c r="C5" s="491"/>
      <c r="D5" s="492"/>
    </row>
    <row r="6" spans="1:4" ht="13.5" thickBot="1">
      <c r="A6" s="493"/>
      <c r="B6" s="494"/>
      <c r="C6" s="494"/>
      <c r="D6" s="495"/>
    </row>
    <row r="7" spans="1:4" ht="12.75">
      <c r="A7" s="377"/>
      <c r="B7" s="378"/>
      <c r="C7" s="379"/>
      <c r="D7" s="380"/>
    </row>
    <row r="8" spans="1:4" ht="50.25" customHeight="1">
      <c r="A8" s="697" t="str">
        <f>'03 - QUANTITATIVO'!$C$5</f>
        <v>“CONTRATAÇÃO DE EMPRESA PARA A ELABORAÇÃO DE PROJETOS DE RECUPERAÇÃO COM MICROREVESTIMENTO DE 13,6KM E PAVIMENTAÇÃO ASFÁLTICA DA TRAVESSIA URBANA DE 870,00M, INCLUSIVE DRENAGEM SUPERFICIAL E SINALIZAÇÃO VIÁRIA DA MT 336, PAVIMENTAÇÃO DA ROTATÓRIA DA RODOVIA 336 DE 2.268,00M², E DESLOCAMENTO DE 200,00 M DA PAVIMETAÇÃO EXISTENTE NA ENTRADA DO MUNICÍPIO DE SANTO ANTÔNIO DO LESTE - MT”.</v>
      </c>
      <c r="B8" s="698"/>
      <c r="C8" s="698"/>
      <c r="D8" s="699"/>
    </row>
    <row r="9" spans="1:4" s="413" customFormat="1" ht="12.75">
      <c r="A9" s="412" t="str">
        <f>'03 - QUANTITATIVO'!$A$6</f>
        <v>LOCAL:</v>
      </c>
      <c r="B9" s="505" t="str">
        <f>'03 - QUANTITATIVO'!$C$6</f>
        <v>MT - 336, MUNICÍPIO DE SANTO ANTÔNIO DO LESTE - MT</v>
      </c>
      <c r="C9" s="505"/>
      <c r="D9" s="506"/>
    </row>
    <row r="10" spans="1:4" ht="12.75">
      <c r="A10" s="381" t="s">
        <v>227</v>
      </c>
      <c r="B10" s="382" t="s">
        <v>228</v>
      </c>
      <c r="C10" s="383"/>
      <c r="D10" s="384"/>
    </row>
    <row r="11" spans="1:4" ht="13.5" thickBot="1">
      <c r="A11" s="502" t="s">
        <v>231</v>
      </c>
      <c r="B11" s="503"/>
      <c r="C11" s="503"/>
      <c r="D11" s="504"/>
    </row>
    <row r="12" spans="1:4" ht="12.75">
      <c r="A12" s="496" t="s">
        <v>6</v>
      </c>
      <c r="B12" s="498" t="s">
        <v>226</v>
      </c>
      <c r="C12" s="474" t="s">
        <v>9</v>
      </c>
      <c r="D12" s="500" t="s">
        <v>192</v>
      </c>
    </row>
    <row r="13" spans="1:4" ht="13.5" thickBot="1">
      <c r="A13" s="497"/>
      <c r="B13" s="499"/>
      <c r="C13" s="475"/>
      <c r="D13" s="501"/>
    </row>
    <row r="14" spans="1:6" ht="12.75">
      <c r="A14" s="395">
        <v>1</v>
      </c>
      <c r="B14" s="396" t="str">
        <f>'02 - QUANTIDADES E PREÇOS'!D13</f>
        <v>ELABORAÇÃO DE ESTUDO PRELIMINARES</v>
      </c>
      <c r="C14" s="397">
        <f>D14/D$18</f>
        <v>0.24921950916947502</v>
      </c>
      <c r="D14" s="398">
        <f>'02 - QUANTIDADES E PREÇOS'!J19</f>
        <v>21215.04</v>
      </c>
      <c r="F14" s="242"/>
    </row>
    <row r="15" spans="1:6" ht="12.75">
      <c r="A15" s="257"/>
      <c r="B15" s="217"/>
      <c r="C15" s="254"/>
      <c r="D15" s="258"/>
      <c r="F15" s="242"/>
    </row>
    <row r="16" spans="1:6" ht="12.75">
      <c r="A16" s="257">
        <v>2</v>
      </c>
      <c r="B16" s="268" t="str">
        <f>'02 - QUANTIDADES E PREÇOS'!D20</f>
        <v>ELABORAÇÃO DE PROJETO EXECUTIVO COMPLETO</v>
      </c>
      <c r="C16" s="254">
        <f>D16/D$18</f>
        <v>0.7507804908305249</v>
      </c>
      <c r="D16" s="258">
        <f>'02 - QUANTIDADES E PREÇOS'!J27</f>
        <v>63910.880000000005</v>
      </c>
      <c r="F16" s="243"/>
    </row>
    <row r="17" spans="1:6" ht="12.75">
      <c r="A17" s="336"/>
      <c r="B17" s="337"/>
      <c r="C17" s="338"/>
      <c r="D17" s="339"/>
      <c r="F17" s="243"/>
    </row>
    <row r="18" spans="1:6" ht="13.5" thickBot="1">
      <c r="A18" s="476" t="s">
        <v>7</v>
      </c>
      <c r="B18" s="477"/>
      <c r="C18" s="385">
        <f>SUM(C14:C16)</f>
        <v>0.9999999999999999</v>
      </c>
      <c r="D18" s="386">
        <f>SUM(D14:D16)</f>
        <v>85125.92000000001</v>
      </c>
      <c r="F18" s="241"/>
    </row>
    <row r="19" spans="1:4" ht="13.5" thickBot="1">
      <c r="A19" s="480" t="str">
        <f>'02 - QUANTIDADES E PREÇOS'!A29:J29</f>
        <v>TOTAL DO ORÇAMENTO: OITENTA E CINCO MIL, CENTO VINTE E CINCO REAIS E NOVENTA E DOIS CENTAVOS</v>
      </c>
      <c r="B19" s="481"/>
      <c r="C19" s="481"/>
      <c r="D19" s="482"/>
    </row>
    <row r="20" spans="1:4" ht="12.75">
      <c r="A20" s="483" t="s">
        <v>239</v>
      </c>
      <c r="B20" s="484"/>
      <c r="C20" s="484"/>
      <c r="D20" s="485"/>
    </row>
    <row r="21" spans="1:4" ht="12.75">
      <c r="A21" s="387"/>
      <c r="B21" s="388"/>
      <c r="C21" s="388"/>
      <c r="D21" s="389"/>
    </row>
    <row r="22" spans="1:4" ht="12.75">
      <c r="A22" s="377"/>
      <c r="B22" s="378"/>
      <c r="C22" s="378"/>
      <c r="D22" s="390"/>
    </row>
    <row r="23" spans="1:4" ht="12.75">
      <c r="A23" s="391"/>
      <c r="B23" s="392"/>
      <c r="C23" s="393"/>
      <c r="D23" s="394"/>
    </row>
    <row r="24" spans="1:4" ht="12.75">
      <c r="A24" s="478"/>
      <c r="B24" s="479"/>
      <c r="C24" s="479"/>
      <c r="D24" s="283"/>
    </row>
    <row r="25" spans="1:4" ht="13.5" thickBot="1">
      <c r="A25" s="472"/>
      <c r="B25" s="473"/>
      <c r="C25" s="473"/>
      <c r="D25" s="282"/>
    </row>
  </sheetData>
  <sheetProtection/>
  <mergeCells count="15">
    <mergeCell ref="B2:D2"/>
    <mergeCell ref="B3:D3"/>
    <mergeCell ref="A5:D6"/>
    <mergeCell ref="A12:A13"/>
    <mergeCell ref="B12:B13"/>
    <mergeCell ref="D12:D13"/>
    <mergeCell ref="A11:D11"/>
    <mergeCell ref="A8:D8"/>
    <mergeCell ref="B9:D9"/>
    <mergeCell ref="A25:C25"/>
    <mergeCell ref="C12:C13"/>
    <mergeCell ref="A18:B18"/>
    <mergeCell ref="A24:C24"/>
    <mergeCell ref="A19:D19"/>
    <mergeCell ref="A20:D20"/>
  </mergeCells>
  <printOptions/>
  <pageMargins left="1.3779527559055118" right="0.5905511811023623" top="0.984251968503937" bottom="0.5905511811023623" header="0.31496062992125984" footer="0.31496062992125984"/>
  <pageSetup fitToHeight="0" horizontalDpi="600" verticalDpi="600" orientation="landscape" paperSize="9" scale="13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130" zoomScaleNormal="130" zoomScalePageLayoutView="0" workbookViewId="0" topLeftCell="A19">
      <selection activeCell="E12" sqref="E12"/>
    </sheetView>
  </sheetViews>
  <sheetFormatPr defaultColWidth="9.140625" defaultRowHeight="12.75"/>
  <cols>
    <col min="1" max="1" width="7.28125" style="0" customWidth="1"/>
    <col min="2" max="2" width="9.140625" style="0" customWidth="1"/>
    <col min="4" max="4" width="30.140625" style="0" customWidth="1"/>
    <col min="5" max="5" width="35.8515625" style="0" bestFit="1" customWidth="1"/>
    <col min="6" max="6" width="11.7109375" style="269" customWidth="1"/>
    <col min="7" max="7" width="10.421875" style="281" customWidth="1"/>
  </cols>
  <sheetData>
    <row r="1" spans="1:7" ht="12.75">
      <c r="A1" s="508"/>
      <c r="B1" s="508"/>
      <c r="C1" s="508"/>
      <c r="D1" s="508"/>
      <c r="E1" s="512" t="s">
        <v>211</v>
      </c>
      <c r="F1" s="513"/>
      <c r="G1" s="514"/>
    </row>
    <row r="2" spans="1:7" ht="15.75">
      <c r="A2" s="548"/>
      <c r="B2" s="548"/>
      <c r="C2" s="521" t="s">
        <v>114</v>
      </c>
      <c r="D2" s="521"/>
      <c r="E2" s="515"/>
      <c r="F2" s="516"/>
      <c r="G2" s="517"/>
    </row>
    <row r="3" spans="1:7" ht="15.75" customHeight="1">
      <c r="A3" s="548"/>
      <c r="B3" s="548"/>
      <c r="C3" s="522" t="s">
        <v>234</v>
      </c>
      <c r="D3" s="523"/>
      <c r="E3" s="515"/>
      <c r="F3" s="516"/>
      <c r="G3" s="517"/>
    </row>
    <row r="4" spans="1:7" ht="13.5" thickBot="1">
      <c r="A4" s="548"/>
      <c r="B4" s="548"/>
      <c r="C4" s="524"/>
      <c r="D4" s="525"/>
      <c r="E4" s="518"/>
      <c r="F4" s="519"/>
      <c r="G4" s="520"/>
    </row>
    <row r="5" spans="1:7" ht="51" customHeight="1">
      <c r="A5" s="541" t="s">
        <v>109</v>
      </c>
      <c r="B5" s="542"/>
      <c r="C5" s="543" t="s">
        <v>243</v>
      </c>
      <c r="D5" s="544"/>
      <c r="E5" s="544"/>
      <c r="F5" s="544"/>
      <c r="G5" s="545"/>
    </row>
    <row r="6" spans="1:18" ht="12.75">
      <c r="A6" s="546" t="s">
        <v>110</v>
      </c>
      <c r="B6" s="547"/>
      <c r="C6" s="535" t="s">
        <v>235</v>
      </c>
      <c r="D6" s="536"/>
      <c r="E6" s="536"/>
      <c r="F6" s="536"/>
      <c r="G6" s="537"/>
      <c r="K6" s="534"/>
      <c r="L6" s="534"/>
      <c r="M6" s="534"/>
      <c r="N6" s="534"/>
      <c r="O6" s="534"/>
      <c r="P6" s="534"/>
      <c r="Q6" s="534"/>
      <c r="R6" s="534"/>
    </row>
    <row r="7" spans="1:18" ht="12.75">
      <c r="A7" s="546" t="s">
        <v>111</v>
      </c>
      <c r="B7" s="547"/>
      <c r="C7" s="550">
        <f>'02 - QUANTIDADES E PREÇOS'!C7:D7</f>
        <v>110960</v>
      </c>
      <c r="D7" s="510"/>
      <c r="E7" s="510"/>
      <c r="F7" s="510"/>
      <c r="G7" s="511"/>
      <c r="K7" s="534"/>
      <c r="L7" s="534"/>
      <c r="M7" s="534"/>
      <c r="N7" s="534"/>
      <c r="O7" s="534"/>
      <c r="P7" s="534"/>
      <c r="Q7" s="534"/>
      <c r="R7" s="534"/>
    </row>
    <row r="8" spans="1:7" ht="13.5" thickBot="1">
      <c r="A8" s="546" t="s">
        <v>112</v>
      </c>
      <c r="B8" s="547"/>
      <c r="C8" s="509" t="s">
        <v>241</v>
      </c>
      <c r="D8" s="510"/>
      <c r="E8" s="510"/>
      <c r="F8" s="510"/>
      <c r="G8" s="511"/>
    </row>
    <row r="9" spans="1:7" ht="29.25" customHeight="1" thickBot="1">
      <c r="A9" s="551" t="s">
        <v>212</v>
      </c>
      <c r="B9" s="552"/>
      <c r="C9" s="552"/>
      <c r="D9" s="552"/>
      <c r="E9" s="552"/>
      <c r="F9" s="552"/>
      <c r="G9" s="553"/>
    </row>
    <row r="10" spans="1:7" ht="15.75">
      <c r="A10" s="249" t="s">
        <v>6</v>
      </c>
      <c r="B10" s="430" t="s">
        <v>124</v>
      </c>
      <c r="C10" s="430"/>
      <c r="D10" s="430"/>
      <c r="E10" s="250" t="s">
        <v>211</v>
      </c>
      <c r="F10" s="279" t="s">
        <v>213</v>
      </c>
      <c r="G10" s="280" t="s">
        <v>8</v>
      </c>
    </row>
    <row r="11" spans="1:7" ht="15.75">
      <c r="A11" s="528" t="str">
        <f>'02 - QUANTIDADES E PREÇOS'!D13</f>
        <v>ELABORAÇÃO DE ESTUDO PRELIMINARES</v>
      </c>
      <c r="B11" s="529"/>
      <c r="C11" s="529"/>
      <c r="D11" s="529"/>
      <c r="E11" s="529"/>
      <c r="F11" s="529"/>
      <c r="G11" s="530"/>
    </row>
    <row r="12" spans="1:8" ht="29.25" customHeight="1">
      <c r="A12" s="251" t="s">
        <v>20</v>
      </c>
      <c r="B12" s="531" t="str">
        <f>'02 - QUANTIDADES E PREÇOS'!D14</f>
        <v>ENGENHEIRO CIVIL DE OBRA PLENO COM ENCARGOS COMPLEMENTARES</v>
      </c>
      <c r="C12" s="532"/>
      <c r="D12" s="533"/>
      <c r="E12" s="247" t="s">
        <v>237</v>
      </c>
      <c r="F12" s="248" t="s">
        <v>65</v>
      </c>
      <c r="G12" s="252">
        <v>88</v>
      </c>
      <c r="H12">
        <f>8*5.5*2</f>
        <v>88</v>
      </c>
    </row>
    <row r="13" spans="1:7" ht="29.25" customHeight="1">
      <c r="A13" s="251" t="s">
        <v>0</v>
      </c>
      <c r="B13" s="531" t="str">
        <f>'02 - QUANTIDADES E PREÇOS'!D15</f>
        <v>DESENHISTA PROJETISTA COM ENCARGOS COMPLEMENTARES</v>
      </c>
      <c r="C13" s="532"/>
      <c r="D13" s="533"/>
      <c r="E13" s="247" t="str">
        <f>E12</f>
        <v>8h/dia x 5,5 dias x 2 semanas = 88 h </v>
      </c>
      <c r="F13" s="248" t="s">
        <v>65</v>
      </c>
      <c r="G13" s="252">
        <f>G12</f>
        <v>88</v>
      </c>
    </row>
    <row r="14" spans="1:7" ht="29.25" customHeight="1">
      <c r="A14" s="251" t="s">
        <v>1</v>
      </c>
      <c r="B14" s="531" t="str">
        <f>'02 - QUANTIDADES E PREÇOS'!D16</f>
        <v>AUXILIAR DE ESCRITORIO COM ENCARGOS COMPLEMENTARES</v>
      </c>
      <c r="C14" s="532"/>
      <c r="D14" s="533"/>
      <c r="E14" s="247" t="str">
        <f>E12</f>
        <v>8h/dia x 5,5 dias x 2 semanas = 88 h </v>
      </c>
      <c r="F14" s="248" t="s">
        <v>65</v>
      </c>
      <c r="G14" s="252">
        <f>G12</f>
        <v>88</v>
      </c>
    </row>
    <row r="15" spans="1:7" ht="31.5" customHeight="1">
      <c r="A15" s="251" t="s">
        <v>95</v>
      </c>
      <c r="B15" s="531" t="str">
        <f>'02 - QUANTIDADES E PREÇOS'!D17</f>
        <v>AUXILIAR DE DESENHISTA COM ENCARGOS COMPLEMENTARES</v>
      </c>
      <c r="C15" s="532"/>
      <c r="D15" s="533"/>
      <c r="E15" s="247" t="str">
        <f>E12</f>
        <v>8h/dia x 5,5 dias x 2 semanas = 88 h </v>
      </c>
      <c r="F15" s="248" t="s">
        <v>65</v>
      </c>
      <c r="G15" s="252">
        <f>G12</f>
        <v>88</v>
      </c>
    </row>
    <row r="16" spans="1:7" ht="35.25" customHeight="1">
      <c r="A16" s="251" t="s">
        <v>92</v>
      </c>
      <c r="B16" s="531" t="str">
        <f>'02 - QUANTIDADES E PREÇOS'!D18</f>
        <v>AUXILIAR TÉCNICO DE ENGENHARIA COM ENCARGOS COMPLEMENTARES</v>
      </c>
      <c r="C16" s="532"/>
      <c r="D16" s="533"/>
      <c r="E16" s="247" t="str">
        <f>E12</f>
        <v>8h/dia x 5,5 dias x 2 semanas = 88 h </v>
      </c>
      <c r="F16" s="248" t="s">
        <v>65</v>
      </c>
      <c r="G16" s="252">
        <f>G12</f>
        <v>88</v>
      </c>
    </row>
    <row r="17" spans="1:7" ht="15">
      <c r="A17" s="538" t="str">
        <f>'02 - QUANTIDADES E PREÇOS'!D20</f>
        <v>ELABORAÇÃO DE PROJETO EXECUTIVO COMPLETO</v>
      </c>
      <c r="B17" s="539"/>
      <c r="C17" s="539"/>
      <c r="D17" s="539"/>
      <c r="E17" s="539"/>
      <c r="F17" s="539"/>
      <c r="G17" s="540"/>
    </row>
    <row r="18" spans="1:8" ht="30.75" customHeight="1">
      <c r="A18" s="253" t="s">
        <v>2</v>
      </c>
      <c r="B18" s="527" t="str">
        <f>'02 - QUANTIDADES E PREÇOS'!D21</f>
        <v>ENGENHEIRO CIVIL DE OBRA PLENO COM ENCARGOS COMPLEMENTARES</v>
      </c>
      <c r="C18" s="527"/>
      <c r="D18" s="527"/>
      <c r="E18" s="247" t="s">
        <v>238</v>
      </c>
      <c r="F18" s="248" t="s">
        <v>65</v>
      </c>
      <c r="G18" s="252">
        <v>176</v>
      </c>
      <c r="H18">
        <f>8*5.5*4</f>
        <v>176</v>
      </c>
    </row>
    <row r="19" spans="1:7" ht="29.25" customHeight="1">
      <c r="A19" s="253" t="s">
        <v>3</v>
      </c>
      <c r="B19" s="527" t="str">
        <f>'02 - QUANTIDADES E PREÇOS'!D22</f>
        <v>ARQUITETO DE OBRA PLENO COM ENCARGOS COMPLEMENTARES</v>
      </c>
      <c r="C19" s="527"/>
      <c r="D19" s="527"/>
      <c r="E19" s="247" t="str">
        <f>E18</f>
        <v>8h/dia x 5,5 dias x 4 semanas = 176 h </v>
      </c>
      <c r="F19" s="248" t="s">
        <v>65</v>
      </c>
      <c r="G19" s="252">
        <f>G18</f>
        <v>176</v>
      </c>
    </row>
    <row r="20" spans="1:7" ht="35.25" customHeight="1">
      <c r="A20" s="253" t="s">
        <v>16</v>
      </c>
      <c r="B20" s="527" t="str">
        <f>'02 - QUANTIDADES E PREÇOS'!D23</f>
        <v>DESENHISTA PROJETISTA COM ENCARGOS COMPLEMENTARES</v>
      </c>
      <c r="C20" s="527"/>
      <c r="D20" s="527"/>
      <c r="E20" s="247" t="str">
        <f>E18</f>
        <v>8h/dia x 5,5 dias x 4 semanas = 176 h </v>
      </c>
      <c r="F20" s="248" t="s">
        <v>65</v>
      </c>
      <c r="G20" s="252">
        <f>G18</f>
        <v>176</v>
      </c>
    </row>
    <row r="21" spans="1:7" ht="30" customHeight="1">
      <c r="A21" s="253" t="s">
        <v>18</v>
      </c>
      <c r="B21" s="527" t="str">
        <f>'02 - QUANTIDADES E PREÇOS'!D24</f>
        <v>AUXILIAR DE ESCRITORIO COM ENCARGOS COMPLEMENTARES</v>
      </c>
      <c r="C21" s="527"/>
      <c r="D21" s="527"/>
      <c r="E21" s="247" t="str">
        <f>E18</f>
        <v>8h/dia x 5,5 dias x 4 semanas = 176 h </v>
      </c>
      <c r="F21" s="248" t="s">
        <v>65</v>
      </c>
      <c r="G21" s="252">
        <f>G18</f>
        <v>176</v>
      </c>
    </row>
    <row r="22" spans="1:7" ht="27.75" customHeight="1">
      <c r="A22" s="253" t="s">
        <v>19</v>
      </c>
      <c r="B22" s="527" t="str">
        <f>'02 - QUANTIDADES E PREÇOS'!D25</f>
        <v>AUXILIAR DE DESENHISTA COM ENCARGOS COMPLEMENTARES</v>
      </c>
      <c r="C22" s="527"/>
      <c r="D22" s="527"/>
      <c r="E22" s="247" t="str">
        <f>E18</f>
        <v>8h/dia x 5,5 dias x 4 semanas = 176 h </v>
      </c>
      <c r="F22" s="248" t="s">
        <v>65</v>
      </c>
      <c r="G22" s="252">
        <f>G18</f>
        <v>176</v>
      </c>
    </row>
    <row r="23" spans="1:7" ht="42.75" customHeight="1" thickBot="1">
      <c r="A23" s="261" t="s">
        <v>225</v>
      </c>
      <c r="B23" s="507" t="str">
        <f>'02 - QUANTIDADES E PREÇOS'!D26</f>
        <v>AUXILIAR TÉCNICO DE ENGENHARIA COM ENCARGOS COMPLEMENTARES</v>
      </c>
      <c r="C23" s="507"/>
      <c r="D23" s="507"/>
      <c r="E23" s="340" t="str">
        <f>E18</f>
        <v>8h/dia x 5,5 dias x 4 semanas = 176 h </v>
      </c>
      <c r="F23" s="341" t="s">
        <v>65</v>
      </c>
      <c r="G23" s="342">
        <f>G18</f>
        <v>176</v>
      </c>
    </row>
    <row r="25" spans="1:7" ht="12.75">
      <c r="A25" s="526"/>
      <c r="B25" s="526"/>
      <c r="C25" s="526"/>
      <c r="D25" s="526"/>
      <c r="E25" s="526"/>
      <c r="F25" s="526"/>
      <c r="G25" s="526"/>
    </row>
    <row r="26" spans="1:7" ht="12.75">
      <c r="A26" s="549"/>
      <c r="B26" s="534"/>
      <c r="C26" s="534"/>
      <c r="D26" s="534"/>
      <c r="E26" s="534"/>
      <c r="F26" s="534"/>
      <c r="G26" s="534"/>
    </row>
  </sheetData>
  <sheetProtection/>
  <mergeCells count="31">
    <mergeCell ref="A26:G26"/>
    <mergeCell ref="B15:D15"/>
    <mergeCell ref="A7:B7"/>
    <mergeCell ref="C7:G7"/>
    <mergeCell ref="A8:B8"/>
    <mergeCell ref="A9:G9"/>
    <mergeCell ref="K6:R7"/>
    <mergeCell ref="C6:G6"/>
    <mergeCell ref="B13:D13"/>
    <mergeCell ref="B14:D14"/>
    <mergeCell ref="B16:D16"/>
    <mergeCell ref="A17:G17"/>
    <mergeCell ref="A6:B6"/>
    <mergeCell ref="A25:G25"/>
    <mergeCell ref="B18:D18"/>
    <mergeCell ref="B19:D19"/>
    <mergeCell ref="B20:D20"/>
    <mergeCell ref="B21:D21"/>
    <mergeCell ref="B10:D10"/>
    <mergeCell ref="A11:G11"/>
    <mergeCell ref="B22:D22"/>
    <mergeCell ref="B12:D12"/>
    <mergeCell ref="B23:D23"/>
    <mergeCell ref="C1:D1"/>
    <mergeCell ref="C8:G8"/>
    <mergeCell ref="E1:G4"/>
    <mergeCell ref="C2:D2"/>
    <mergeCell ref="C3:D4"/>
    <mergeCell ref="A5:B5"/>
    <mergeCell ref="C5:G5"/>
    <mergeCell ref="A1:B4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115" zoomScaleSheetLayoutView="115" zoomScalePageLayoutView="0" workbookViewId="0" topLeftCell="A7">
      <selection activeCell="A5" sqref="A5:L5"/>
    </sheetView>
  </sheetViews>
  <sheetFormatPr defaultColWidth="9.00390625" defaultRowHeight="12.75"/>
  <cols>
    <col min="1" max="1" width="8.57421875" style="0" customWidth="1"/>
    <col min="2" max="2" width="47.7109375" style="0" customWidth="1"/>
    <col min="3" max="3" width="12.57421875" style="0" bestFit="1" customWidth="1"/>
    <col min="4" max="4" width="9.28125" style="0" bestFit="1" customWidth="1"/>
    <col min="5" max="5" width="9.8515625" style="0" bestFit="1" customWidth="1"/>
    <col min="6" max="6" width="8.00390625" style="0" bestFit="1" customWidth="1"/>
    <col min="7" max="7" width="9.8515625" style="0" hidden="1" customWidth="1"/>
    <col min="8" max="8" width="7.00390625" style="0" hidden="1" customWidth="1"/>
    <col min="9" max="9" width="9.8515625" style="0" hidden="1" customWidth="1"/>
    <col min="10" max="10" width="7.00390625" style="0" hidden="1" customWidth="1"/>
    <col min="11" max="11" width="9.8515625" style="0" hidden="1" customWidth="1"/>
    <col min="12" max="12" width="7.00390625" style="0" hidden="1" customWidth="1"/>
  </cols>
  <sheetData>
    <row r="1" spans="1:12" ht="24.75" customHeight="1">
      <c r="A1" s="578"/>
      <c r="B1" s="579"/>
      <c r="C1" s="579"/>
      <c r="D1" s="579"/>
      <c r="E1" s="579"/>
      <c r="F1" s="579"/>
      <c r="G1" s="579"/>
      <c r="H1" s="579"/>
      <c r="I1" s="405"/>
      <c r="J1" s="405"/>
      <c r="K1" s="405"/>
      <c r="L1" s="406"/>
    </row>
    <row r="2" spans="1:12" ht="24.75" customHeight="1">
      <c r="A2" s="197"/>
      <c r="B2" s="580" t="s">
        <v>114</v>
      </c>
      <c r="C2" s="580"/>
      <c r="D2" s="580"/>
      <c r="E2" s="580"/>
      <c r="F2" s="580"/>
      <c r="G2" s="580"/>
      <c r="H2" s="580"/>
      <c r="I2" s="580"/>
      <c r="J2" s="580"/>
      <c r="K2" s="3"/>
      <c r="L2" s="204"/>
    </row>
    <row r="3" spans="1:12" ht="24.75" customHeight="1">
      <c r="A3" s="197"/>
      <c r="B3" s="581" t="s">
        <v>234</v>
      </c>
      <c r="C3" s="581"/>
      <c r="D3" s="581"/>
      <c r="E3" s="581"/>
      <c r="F3" s="581"/>
      <c r="G3" s="581"/>
      <c r="H3" s="581"/>
      <c r="I3" s="581"/>
      <c r="J3" s="581"/>
      <c r="K3" s="3"/>
      <c r="L3" s="204"/>
    </row>
    <row r="4" spans="1:12" ht="24.75" customHeight="1" thickBot="1">
      <c r="A4" s="559"/>
      <c r="B4" s="560"/>
      <c r="C4" s="560"/>
      <c r="D4" s="560"/>
      <c r="E4" s="560"/>
      <c r="F4" s="560"/>
      <c r="G4" s="560"/>
      <c r="H4" s="560"/>
      <c r="I4" s="333"/>
      <c r="J4" s="333"/>
      <c r="K4" s="333"/>
      <c r="L4" s="407"/>
    </row>
    <row r="5" spans="1:15" ht="54" customHeight="1" thickBot="1">
      <c r="A5" s="700" t="str">
        <f>'01 - RESUMO'!A8</f>
        <v>“CONTRATAÇÃO DE EMPRESA PARA A ELABORAÇÃO DE PROJETOS DE RECUPERAÇÃO COM MICROREVESTIMENTO DE 13,6KM E PAVIMENTAÇÃO ASFÁLTICA DA TRAVESSIA URBANA DE 870,00M, INCLUSIVE DRENAGEM SUPERFICIAL E SINALIZAÇÃO VIÁRIA DA MT 336, PAVIMENTAÇÃO DA ROTATÓRIA DA RODOVIA 336 DE 2.268,00M², E DESLOCAMENTO DE 200,00 M DA PAVIMETAÇÃO EXISTENTE NA ENTRADA DO MUNICÍPIO DE SANTO ANTÔNIO DO LESTE - MT”.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2"/>
      <c r="M5" s="194"/>
      <c r="N5" s="195"/>
      <c r="O5" s="196"/>
    </row>
    <row r="6" spans="1:15" ht="15" customHeight="1">
      <c r="A6" s="401"/>
      <c r="B6" s="402"/>
      <c r="C6" s="402"/>
      <c r="D6" s="402"/>
      <c r="E6" s="402"/>
      <c r="F6" s="402"/>
      <c r="G6" s="402"/>
      <c r="H6" s="402"/>
      <c r="I6" s="403"/>
      <c r="J6" s="403"/>
      <c r="K6" s="403"/>
      <c r="L6" s="404"/>
      <c r="M6" s="197"/>
      <c r="N6" s="3"/>
      <c r="O6" s="204"/>
    </row>
    <row r="7" spans="1:15" ht="15" customHeight="1" thickBot="1">
      <c r="A7" s="570" t="s">
        <v>242</v>
      </c>
      <c r="B7" s="571"/>
      <c r="C7" s="571"/>
      <c r="D7" s="571"/>
      <c r="E7" s="571"/>
      <c r="F7" s="571"/>
      <c r="G7" s="571"/>
      <c r="H7" s="571"/>
      <c r="I7" s="334"/>
      <c r="J7" s="334"/>
      <c r="K7" s="334"/>
      <c r="L7" s="335"/>
      <c r="M7" s="197"/>
      <c r="N7" s="3"/>
      <c r="O7" s="204"/>
    </row>
    <row r="8" spans="1:15" ht="18.75" thickBot="1">
      <c r="A8" s="572" t="s">
        <v>193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4"/>
      <c r="M8" s="197"/>
      <c r="N8" s="3"/>
      <c r="O8" s="204"/>
    </row>
    <row r="9" spans="1:15" ht="31.5" customHeight="1" thickBot="1">
      <c r="A9" s="565" t="s">
        <v>13</v>
      </c>
      <c r="B9" s="561" t="s">
        <v>194</v>
      </c>
      <c r="C9" s="555" t="s">
        <v>195</v>
      </c>
      <c r="D9" s="555" t="s">
        <v>210</v>
      </c>
      <c r="E9" s="575" t="s">
        <v>233</v>
      </c>
      <c r="F9" s="576"/>
      <c r="G9" s="576"/>
      <c r="H9" s="576"/>
      <c r="I9" s="576"/>
      <c r="J9" s="576"/>
      <c r="K9" s="576"/>
      <c r="L9" s="577"/>
      <c r="M9" s="197"/>
      <c r="N9" s="3"/>
      <c r="O9" s="204"/>
    </row>
    <row r="10" spans="1:15" ht="15" customHeight="1" thickBot="1">
      <c r="A10" s="566"/>
      <c r="B10" s="562"/>
      <c r="C10" s="556"/>
      <c r="D10" s="556"/>
      <c r="E10" s="568" t="s">
        <v>202</v>
      </c>
      <c r="F10" s="569"/>
      <c r="G10" s="568" t="s">
        <v>203</v>
      </c>
      <c r="H10" s="569"/>
      <c r="I10" s="568" t="s">
        <v>229</v>
      </c>
      <c r="J10" s="569"/>
      <c r="K10" s="568" t="s">
        <v>232</v>
      </c>
      <c r="L10" s="569"/>
      <c r="M10" s="197"/>
      <c r="N10" s="3"/>
      <c r="O10" s="204"/>
    </row>
    <row r="11" spans="1:15" ht="15">
      <c r="A11" s="218"/>
      <c r="B11" s="219"/>
      <c r="C11" s="233"/>
      <c r="D11" s="233"/>
      <c r="E11" s="220" t="s">
        <v>196</v>
      </c>
      <c r="F11" s="221" t="s">
        <v>9</v>
      </c>
      <c r="G11" s="220" t="s">
        <v>196</v>
      </c>
      <c r="H11" s="222" t="s">
        <v>9</v>
      </c>
      <c r="I11" s="220" t="s">
        <v>196</v>
      </c>
      <c r="J11" s="222" t="s">
        <v>9</v>
      </c>
      <c r="K11" s="220" t="s">
        <v>196</v>
      </c>
      <c r="L11" s="222" t="s">
        <v>9</v>
      </c>
      <c r="M11" s="197"/>
      <c r="N11" s="3"/>
      <c r="O11" s="204"/>
    </row>
    <row r="12" spans="1:15" ht="15">
      <c r="A12" s="223" t="s">
        <v>129</v>
      </c>
      <c r="B12" s="237" t="str">
        <f>'02 - QUANTIDADES E PREÇOS'!D13</f>
        <v>ELABORAÇÃO DE ESTUDO PRELIMINARES</v>
      </c>
      <c r="C12" s="235">
        <f>'01 - RESUMO'!D14</f>
        <v>21215.04</v>
      </c>
      <c r="D12" s="236">
        <f>C12/$C$16</f>
        <v>0.24921950916947502</v>
      </c>
      <c r="E12" s="238">
        <f>F12*C12</f>
        <v>21215.04</v>
      </c>
      <c r="F12" s="239">
        <v>1</v>
      </c>
      <c r="G12" s="259">
        <f>H12*C12</f>
        <v>0</v>
      </c>
      <c r="H12" s="260"/>
      <c r="I12" s="259" t="s">
        <v>204</v>
      </c>
      <c r="J12" s="260"/>
      <c r="K12" s="259" t="s">
        <v>204</v>
      </c>
      <c r="L12" s="260"/>
      <c r="M12" s="197"/>
      <c r="N12" s="3"/>
      <c r="O12" s="204"/>
    </row>
    <row r="13" spans="1:15" ht="15">
      <c r="A13" s="223"/>
      <c r="B13" s="237"/>
      <c r="C13" s="235"/>
      <c r="D13" s="236"/>
      <c r="E13" s="238"/>
      <c r="F13" s="224"/>
      <c r="G13" s="259"/>
      <c r="H13" s="260"/>
      <c r="I13" s="259"/>
      <c r="J13" s="260"/>
      <c r="K13" s="259"/>
      <c r="L13" s="260"/>
      <c r="M13" s="197"/>
      <c r="N13" s="3"/>
      <c r="O13" s="204"/>
    </row>
    <row r="14" spans="1:15" ht="15">
      <c r="A14" s="223" t="s">
        <v>197</v>
      </c>
      <c r="B14" s="262" t="str">
        <f>'02 - QUANTIDADES E PREÇOS'!D20</f>
        <v>ELABORAÇÃO DE PROJETO EXECUTIVO COMPLETO</v>
      </c>
      <c r="C14" s="235">
        <f>'01 - RESUMO'!D16</f>
        <v>63910.880000000005</v>
      </c>
      <c r="D14" s="236">
        <f>C14/$C$16</f>
        <v>0.7507804908305249</v>
      </c>
      <c r="E14" s="238">
        <f>F14*C14</f>
        <v>63910.880000000005</v>
      </c>
      <c r="F14" s="239">
        <v>1</v>
      </c>
      <c r="G14" s="259">
        <f>H14*C14</f>
        <v>0</v>
      </c>
      <c r="H14" s="239"/>
      <c r="I14" s="238">
        <f>J14*C14</f>
        <v>0</v>
      </c>
      <c r="J14" s="239"/>
      <c r="K14" s="259">
        <f>L14*C14</f>
        <v>0</v>
      </c>
      <c r="L14" s="239"/>
      <c r="M14" s="197"/>
      <c r="N14" s="3"/>
      <c r="O14" s="204"/>
    </row>
    <row r="15" spans="1:15" ht="15.75" thickBot="1">
      <c r="A15" s="270"/>
      <c r="B15" s="271"/>
      <c r="C15" s="272"/>
      <c r="D15" s="272"/>
      <c r="E15" s="273"/>
      <c r="F15" s="274"/>
      <c r="G15" s="273"/>
      <c r="H15" s="274"/>
      <c r="I15" s="273"/>
      <c r="J15" s="274"/>
      <c r="K15" s="273"/>
      <c r="L15" s="274"/>
      <c r="M15" s="197"/>
      <c r="N15" s="3"/>
      <c r="O15" s="204"/>
    </row>
    <row r="16" spans="1:15" ht="15">
      <c r="A16" s="557" t="s">
        <v>198</v>
      </c>
      <c r="B16" s="558"/>
      <c r="C16" s="275">
        <f>SUM(C12:C15)</f>
        <v>85125.92000000001</v>
      </c>
      <c r="D16" s="276">
        <f>SUM(D12:D15)</f>
        <v>0.9999999999999999</v>
      </c>
      <c r="E16" s="277">
        <f>SUM(E12:E15)</f>
        <v>85125.92000000001</v>
      </c>
      <c r="F16" s="278">
        <f>E16/$C$16</f>
        <v>1</v>
      </c>
      <c r="G16" s="277">
        <f>SUM(G12:G15)</f>
        <v>0</v>
      </c>
      <c r="H16" s="278">
        <f>G16/$C$16</f>
        <v>0</v>
      </c>
      <c r="I16" s="277">
        <f>SUM(I12:I15)</f>
        <v>0</v>
      </c>
      <c r="J16" s="278">
        <f>I16/$C$16</f>
        <v>0</v>
      </c>
      <c r="K16" s="277">
        <f>SUM(K12:K15)</f>
        <v>0</v>
      </c>
      <c r="L16" s="278">
        <f>K16/$C$16</f>
        <v>0</v>
      </c>
      <c r="M16" s="197"/>
      <c r="N16" s="3"/>
      <c r="O16" s="204"/>
    </row>
    <row r="17" spans="1:15" ht="13.5" thickBot="1">
      <c r="A17" s="563" t="s">
        <v>199</v>
      </c>
      <c r="B17" s="564"/>
      <c r="C17" s="225"/>
      <c r="D17" s="225"/>
      <c r="E17" s="226">
        <f>E16</f>
        <v>85125.92000000001</v>
      </c>
      <c r="F17" s="227">
        <f>F16</f>
        <v>1</v>
      </c>
      <c r="G17" s="226">
        <f aca="true" t="shared" si="0" ref="G17:L17">G16+E17</f>
        <v>85125.92000000001</v>
      </c>
      <c r="H17" s="228">
        <f t="shared" si="0"/>
        <v>1</v>
      </c>
      <c r="I17" s="226">
        <f t="shared" si="0"/>
        <v>85125.92000000001</v>
      </c>
      <c r="J17" s="228">
        <f t="shared" si="0"/>
        <v>1</v>
      </c>
      <c r="K17" s="226">
        <f t="shared" si="0"/>
        <v>85125.92000000001</v>
      </c>
      <c r="L17" s="228">
        <f t="shared" si="0"/>
        <v>1</v>
      </c>
      <c r="M17" s="198"/>
      <c r="N17" s="199"/>
      <c r="O17" s="200"/>
    </row>
    <row r="18" spans="1:12" ht="12.75">
      <c r="A18" s="197"/>
      <c r="B18" s="3"/>
      <c r="C18" s="3"/>
      <c r="D18" s="3"/>
      <c r="E18" s="3"/>
      <c r="F18" s="3"/>
      <c r="G18" s="3"/>
      <c r="H18" s="3"/>
      <c r="I18" s="3"/>
      <c r="J18" s="3"/>
      <c r="K18" s="3"/>
      <c r="L18" s="204"/>
    </row>
    <row r="19" spans="1:12" ht="12.75">
      <c r="A19" s="408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04"/>
    </row>
    <row r="20" spans="1:12" ht="13.5" thickBot="1">
      <c r="A20" s="198"/>
      <c r="B20" s="199"/>
      <c r="C20" s="199"/>
      <c r="D20" s="411"/>
      <c r="E20" s="199"/>
      <c r="F20" s="199"/>
      <c r="G20" s="199"/>
      <c r="H20" s="199"/>
      <c r="I20" s="199"/>
      <c r="J20" s="199"/>
      <c r="K20" s="199"/>
      <c r="L20" s="200"/>
    </row>
    <row r="21" spans="1:12" ht="12.75">
      <c r="A21" s="197"/>
      <c r="B21" s="3"/>
      <c r="C21" s="567"/>
      <c r="D21" s="567"/>
      <c r="E21" s="567"/>
      <c r="F21" s="567"/>
      <c r="G21" s="567"/>
      <c r="H21" s="567"/>
      <c r="I21" s="284"/>
      <c r="J21" s="284"/>
      <c r="K21" s="284"/>
      <c r="L21" s="409"/>
    </row>
    <row r="22" spans="1:12" ht="12.75">
      <c r="A22" s="197"/>
      <c r="B22" s="3"/>
      <c r="C22" s="554"/>
      <c r="D22" s="554"/>
      <c r="E22" s="554"/>
      <c r="F22" s="554"/>
      <c r="G22" s="554"/>
      <c r="H22" s="554"/>
      <c r="I22" s="285"/>
      <c r="J22" s="285"/>
      <c r="K22" s="285"/>
      <c r="L22" s="410"/>
    </row>
    <row r="23" spans="1:12" ht="13.5" thickBot="1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200"/>
    </row>
  </sheetData>
  <sheetProtection/>
  <mergeCells count="20">
    <mergeCell ref="K10:L10"/>
    <mergeCell ref="A5:L5"/>
    <mergeCell ref="A8:L8"/>
    <mergeCell ref="E9:L9"/>
    <mergeCell ref="A1:H1"/>
    <mergeCell ref="G10:H10"/>
    <mergeCell ref="B2:J2"/>
    <mergeCell ref="C9:C10"/>
    <mergeCell ref="B3:J3"/>
    <mergeCell ref="I10:J10"/>
    <mergeCell ref="C22:H22"/>
    <mergeCell ref="D9:D10"/>
    <mergeCell ref="A16:B16"/>
    <mergeCell ref="A4:H4"/>
    <mergeCell ref="B9:B10"/>
    <mergeCell ref="A17:B17"/>
    <mergeCell ref="A9:A10"/>
    <mergeCell ref="C21:H21"/>
    <mergeCell ref="E10:F10"/>
    <mergeCell ref="A7:H7"/>
  </mergeCells>
  <printOptions/>
  <pageMargins left="1.1023622047244095" right="0.5118110236220472" top="0.984251968503937" bottom="0.7874015748031497" header="0.31496062992125984" footer="0.31496062992125984"/>
  <pageSetup fitToHeight="0" horizontalDpi="600" verticalDpi="600" orientation="landscape" paperSize="9" scale="12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4"/>
  <sheetViews>
    <sheetView view="pageBreakPreview" zoomScale="75" zoomScaleSheetLayoutView="75" zoomScalePageLayoutView="0" workbookViewId="0" topLeftCell="A1">
      <selection activeCell="K14" sqref="K14"/>
    </sheetView>
  </sheetViews>
  <sheetFormatPr defaultColWidth="9.140625" defaultRowHeight="12.75"/>
  <cols>
    <col min="1" max="1" width="7.8515625" style="0" customWidth="1"/>
    <col min="2" max="2" width="57.28125" style="0" customWidth="1"/>
    <col min="3" max="3" width="14.7109375" style="0" customWidth="1"/>
    <col min="4" max="5" width="13.140625" style="0" customWidth="1"/>
    <col min="6" max="6" width="11.140625" style="0" customWidth="1"/>
    <col min="7" max="7" width="13.140625" style="0" customWidth="1"/>
    <col min="8" max="8" width="12.7109375" style="0" customWidth="1"/>
    <col min="9" max="9" width="10.00390625" style="0" customWidth="1"/>
    <col min="10" max="10" width="12.421875" style="0" customWidth="1"/>
    <col min="11" max="11" width="15.7109375" style="0" customWidth="1"/>
    <col min="12" max="12" width="12.00390625" style="0" customWidth="1"/>
    <col min="13" max="13" width="15.28125" style="0" customWidth="1"/>
    <col min="14" max="14" width="4.57421875" style="0" bestFit="1" customWidth="1"/>
    <col min="15" max="15" width="10.140625" style="0" bestFit="1" customWidth="1"/>
    <col min="16" max="16" width="5.57421875" style="0" bestFit="1" customWidth="1"/>
    <col min="17" max="17" width="6.57421875" style="0" bestFit="1" customWidth="1"/>
    <col min="18" max="18" width="10.140625" style="0" bestFit="1" customWidth="1"/>
    <col min="19" max="19" width="9.28125" style="0" customWidth="1"/>
    <col min="20" max="20" width="11.421875" style="0" bestFit="1" customWidth="1"/>
    <col min="21" max="21" width="12.00390625" style="0" customWidth="1"/>
  </cols>
  <sheetData>
    <row r="1" spans="1:7" ht="19.5" customHeight="1">
      <c r="A1" s="194"/>
      <c r="B1" s="195"/>
      <c r="C1" s="195"/>
      <c r="D1" s="195"/>
      <c r="E1" s="195"/>
      <c r="F1" s="195"/>
      <c r="G1" s="196"/>
    </row>
    <row r="2" spans="1:7" ht="19.5" customHeight="1">
      <c r="A2" s="197"/>
      <c r="B2" s="580" t="s">
        <v>114</v>
      </c>
      <c r="C2" s="580"/>
      <c r="D2" s="580"/>
      <c r="E2" s="580"/>
      <c r="F2" s="580"/>
      <c r="G2" s="602"/>
    </row>
    <row r="3" spans="1:7" ht="19.5" customHeight="1">
      <c r="A3" s="197"/>
      <c r="B3" s="603" t="s">
        <v>113</v>
      </c>
      <c r="C3" s="603"/>
      <c r="D3" s="603"/>
      <c r="E3" s="603"/>
      <c r="F3" s="603"/>
      <c r="G3" s="604"/>
    </row>
    <row r="4" spans="1:7" ht="19.5" customHeight="1">
      <c r="A4" s="197"/>
      <c r="B4" s="3"/>
      <c r="C4" s="3"/>
      <c r="D4" s="3"/>
      <c r="E4" s="3"/>
      <c r="F4" s="3"/>
      <c r="G4" s="204"/>
    </row>
    <row r="5" spans="1:7" ht="19.5" customHeight="1" thickBot="1">
      <c r="A5" s="198"/>
      <c r="B5" s="199"/>
      <c r="C5" s="199"/>
      <c r="D5" s="199"/>
      <c r="E5" s="199"/>
      <c r="F5" s="199"/>
      <c r="G5" s="200"/>
    </row>
    <row r="6" spans="1:7" ht="30" customHeight="1">
      <c r="A6" s="613" t="s">
        <v>40</v>
      </c>
      <c r="B6" s="614"/>
      <c r="C6" s="614"/>
      <c r="D6" s="614"/>
      <c r="E6" s="614"/>
      <c r="F6" s="614"/>
      <c r="G6" s="615"/>
    </row>
    <row r="7" spans="1:21" s="11" customFormat="1" ht="18">
      <c r="A7" s="201"/>
      <c r="B7" s="202"/>
      <c r="C7" s="202"/>
      <c r="D7" s="202"/>
      <c r="E7" s="202"/>
      <c r="F7" s="605" t="s">
        <v>191</v>
      </c>
      <c r="G7" s="606"/>
      <c r="H7" s="9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10"/>
    </row>
    <row r="8" spans="1:41" ht="17.25" customHeight="1">
      <c r="A8" s="216"/>
      <c r="B8" s="27"/>
      <c r="C8" s="27"/>
      <c r="D8" s="27"/>
      <c r="E8" s="27"/>
      <c r="F8" s="609" t="s">
        <v>29</v>
      </c>
      <c r="G8" s="610"/>
      <c r="H8" s="27"/>
      <c r="I8" s="27"/>
      <c r="J8" s="27">
        <v>276</v>
      </c>
      <c r="K8" s="27"/>
      <c r="L8" s="27"/>
      <c r="M8" s="27"/>
      <c r="N8" s="27"/>
      <c r="O8" s="27"/>
      <c r="P8" s="27"/>
      <c r="Q8" s="26"/>
      <c r="R8" s="26"/>
      <c r="S8" s="26"/>
      <c r="T8" s="26"/>
      <c r="U8" s="26"/>
      <c r="V8" s="27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30.75" customHeight="1">
      <c r="A9" s="607" t="e">
        <f>#REF!</f>
        <v>#REF!</v>
      </c>
      <c r="B9" s="608"/>
      <c r="C9" s="608"/>
      <c r="D9" s="608"/>
      <c r="E9" s="608"/>
      <c r="F9" s="609"/>
      <c r="G9" s="610"/>
      <c r="H9" s="27"/>
      <c r="I9" s="27"/>
      <c r="J9" s="27">
        <v>406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21" ht="19.5" customHeight="1" thickBot="1">
      <c r="A10" s="206"/>
      <c r="B10" s="24"/>
      <c r="C10" s="25"/>
      <c r="D10" s="25"/>
      <c r="E10" s="25"/>
      <c r="F10" s="609"/>
      <c r="G10" s="610"/>
      <c r="H10" s="25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6" s="12" customFormat="1" ht="15.75" customHeight="1">
      <c r="A11" s="592" t="s">
        <v>6</v>
      </c>
      <c r="B11" s="594" t="s">
        <v>24</v>
      </c>
      <c r="C11" s="587" t="s">
        <v>21</v>
      </c>
      <c r="D11" s="587" t="s">
        <v>27</v>
      </c>
      <c r="E11" s="587" t="s">
        <v>28</v>
      </c>
      <c r="F11" s="587" t="s">
        <v>25</v>
      </c>
      <c r="G11" s="582" t="s">
        <v>26</v>
      </c>
      <c r="H11" s="15"/>
      <c r="I11" s="589"/>
      <c r="J11" s="586">
        <f>SUM(J8:J10)</f>
        <v>682</v>
      </c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17"/>
      <c r="W11" s="17"/>
      <c r="X11" s="17"/>
      <c r="Y11" s="17"/>
      <c r="Z11" s="17"/>
    </row>
    <row r="12" spans="1:26" s="12" customFormat="1" ht="15" customHeight="1">
      <c r="A12" s="593"/>
      <c r="B12" s="588"/>
      <c r="C12" s="588"/>
      <c r="D12" s="597"/>
      <c r="E12" s="597"/>
      <c r="F12" s="588"/>
      <c r="G12" s="583"/>
      <c r="H12" s="16"/>
      <c r="I12" s="590"/>
      <c r="J12" s="599"/>
      <c r="K12" s="586"/>
      <c r="L12" s="586"/>
      <c r="M12" s="586"/>
      <c r="N12" s="586"/>
      <c r="O12" s="586"/>
      <c r="P12" s="586"/>
      <c r="Q12" s="586"/>
      <c r="R12" s="586"/>
      <c r="S12" s="42"/>
      <c r="T12" s="16"/>
      <c r="U12" s="16"/>
      <c r="V12" s="17"/>
      <c r="W12" s="17"/>
      <c r="X12" s="17"/>
      <c r="Y12" s="17"/>
      <c r="Z12" s="17"/>
    </row>
    <row r="13" spans="1:26" s="1" customFormat="1" ht="19.5" customHeight="1">
      <c r="A13" s="234">
        <v>1</v>
      </c>
      <c r="B13" s="45" t="s">
        <v>41</v>
      </c>
      <c r="C13" s="80"/>
      <c r="D13" s="13"/>
      <c r="E13" s="13"/>
      <c r="F13" s="14"/>
      <c r="G13" s="207"/>
      <c r="H13" s="19"/>
      <c r="I13" s="18"/>
      <c r="J13" s="1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"/>
      <c r="W13" s="2"/>
      <c r="X13" s="2"/>
      <c r="Y13" s="2"/>
      <c r="Z13" s="2"/>
    </row>
    <row r="14" spans="1:26" s="39" customFormat="1" ht="36" customHeight="1">
      <c r="A14" s="234" t="s">
        <v>20</v>
      </c>
      <c r="B14" s="32" t="s">
        <v>206</v>
      </c>
      <c r="C14" s="33">
        <v>1800</v>
      </c>
      <c r="D14" s="35">
        <v>1.3</v>
      </c>
      <c r="E14" s="35">
        <v>1.3</v>
      </c>
      <c r="F14" s="36">
        <f>E14*D14</f>
        <v>1.6900000000000002</v>
      </c>
      <c r="G14" s="208">
        <f>F14*C14</f>
        <v>3042.0000000000005</v>
      </c>
      <c r="H14" s="205">
        <v>1529</v>
      </c>
      <c r="I14" s="82" t="s">
        <v>47</v>
      </c>
      <c r="J14" s="31">
        <f>C14*D14</f>
        <v>2340</v>
      </c>
      <c r="K14" s="37">
        <f>J14*0.15</f>
        <v>351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1"/>
      <c r="W14" s="31"/>
      <c r="X14" s="31"/>
      <c r="Y14" s="31"/>
      <c r="Z14" s="31"/>
    </row>
    <row r="15" spans="1:26" s="39" customFormat="1" ht="35.25" customHeight="1">
      <c r="A15" s="234" t="s">
        <v>0</v>
      </c>
      <c r="B15" s="32" t="s">
        <v>205</v>
      </c>
      <c r="C15" s="33">
        <v>7287</v>
      </c>
      <c r="D15" s="35">
        <v>1.5</v>
      </c>
      <c r="E15" s="35">
        <v>1.75</v>
      </c>
      <c r="F15" s="36">
        <f>E15*D15</f>
        <v>2.625</v>
      </c>
      <c r="G15" s="208">
        <f>F15*C15</f>
        <v>19128.375</v>
      </c>
      <c r="H15" s="205">
        <v>4146</v>
      </c>
      <c r="I15" s="82" t="s">
        <v>48</v>
      </c>
      <c r="J15" s="31">
        <f>C15*D15</f>
        <v>10930.5</v>
      </c>
      <c r="K15" s="37">
        <f>J15*0.15</f>
        <v>1639.575</v>
      </c>
      <c r="L15" s="37"/>
      <c r="M15" s="37"/>
      <c r="N15" s="37"/>
      <c r="O15" s="37"/>
      <c r="P15" s="37"/>
      <c r="Q15" s="37"/>
      <c r="R15" s="40"/>
      <c r="S15" s="37"/>
      <c r="T15" s="40"/>
      <c r="U15" s="40"/>
      <c r="V15" s="31"/>
      <c r="W15" s="31"/>
      <c r="X15" s="31"/>
      <c r="Y15" s="31"/>
      <c r="Z15" s="31"/>
    </row>
    <row r="16" spans="1:26" s="39" customFormat="1" ht="38.25" customHeight="1">
      <c r="A16" s="234" t="s">
        <v>1</v>
      </c>
      <c r="B16" s="32" t="s">
        <v>207</v>
      </c>
      <c r="C16" s="33">
        <v>1875</v>
      </c>
      <c r="D16" s="35">
        <v>1.6</v>
      </c>
      <c r="E16" s="35">
        <v>1.9</v>
      </c>
      <c r="F16" s="36">
        <f>E16*D16</f>
        <v>3.04</v>
      </c>
      <c r="G16" s="208">
        <f>F16*C16</f>
        <v>5700</v>
      </c>
      <c r="H16" s="205">
        <v>1290</v>
      </c>
      <c r="I16" s="82">
        <f>I25+J25</f>
        <v>865</v>
      </c>
      <c r="J16" s="31">
        <f>C16*D16</f>
        <v>3000</v>
      </c>
      <c r="K16" s="37">
        <f>J16*0.15</f>
        <v>450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1"/>
      <c r="W16" s="31"/>
      <c r="X16" s="31"/>
      <c r="Y16" s="31"/>
      <c r="Z16" s="31"/>
    </row>
    <row r="17" spans="1:26" s="39" customFormat="1" ht="36" customHeight="1">
      <c r="A17" s="234" t="s">
        <v>95</v>
      </c>
      <c r="B17" s="32" t="s">
        <v>208</v>
      </c>
      <c r="C17" s="33">
        <v>3209</v>
      </c>
      <c r="D17" s="35">
        <v>1.8</v>
      </c>
      <c r="E17" s="35">
        <v>2.25</v>
      </c>
      <c r="F17" s="36">
        <f>E17*D17</f>
        <v>4.05</v>
      </c>
      <c r="G17" s="208">
        <f>F17*C17</f>
        <v>12996.449999999999</v>
      </c>
      <c r="H17" s="205">
        <v>1449</v>
      </c>
      <c r="I17" s="82" t="s">
        <v>96</v>
      </c>
      <c r="J17" s="31">
        <f>C17*D17</f>
        <v>5776.2</v>
      </c>
      <c r="K17" s="37">
        <f>J17*0.15</f>
        <v>866.43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1"/>
      <c r="W17" s="31"/>
      <c r="X17" s="31"/>
      <c r="Y17" s="31"/>
      <c r="Z17" s="31"/>
    </row>
    <row r="18" spans="1:26" s="39" customFormat="1" ht="41.25" customHeight="1">
      <c r="A18" s="234" t="s">
        <v>92</v>
      </c>
      <c r="B18" s="32" t="s">
        <v>209</v>
      </c>
      <c r="C18" s="33">
        <v>1808</v>
      </c>
      <c r="D18" s="35">
        <v>2</v>
      </c>
      <c r="E18" s="35">
        <v>2.5</v>
      </c>
      <c r="F18" s="36">
        <f>E18*D18</f>
        <v>5</v>
      </c>
      <c r="G18" s="208">
        <f>F18*C18</f>
        <v>9040</v>
      </c>
      <c r="H18" s="205">
        <v>1897</v>
      </c>
      <c r="I18" s="82">
        <f>I27+J27</f>
        <v>0</v>
      </c>
      <c r="J18" s="31">
        <f>C18*D18</f>
        <v>3616</v>
      </c>
      <c r="K18" s="37">
        <f>J18*0.12</f>
        <v>433.91999999999996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1"/>
      <c r="W18" s="31"/>
      <c r="X18" s="31"/>
      <c r="Y18" s="31"/>
      <c r="Z18" s="31"/>
    </row>
    <row r="19" spans="1:26" s="39" customFormat="1" ht="18">
      <c r="A19" s="234"/>
      <c r="B19" s="50"/>
      <c r="C19" s="125"/>
      <c r="D19" s="35"/>
      <c r="E19" s="598" t="s">
        <v>7</v>
      </c>
      <c r="F19" s="598"/>
      <c r="G19" s="209">
        <f>SUM(G14:G18)</f>
        <v>49906.825</v>
      </c>
      <c r="H19" s="37"/>
      <c r="I19" s="38"/>
      <c r="J19" s="41" t="s">
        <v>31</v>
      </c>
      <c r="K19" s="37">
        <f>SUM(K14:K18)</f>
        <v>3740.9249999999997</v>
      </c>
      <c r="L19" s="37"/>
      <c r="M19" s="37" t="e">
        <f>#REF!*#REF!</f>
        <v>#REF!</v>
      </c>
      <c r="N19" s="37"/>
      <c r="O19" s="37"/>
      <c r="P19" s="37"/>
      <c r="Q19" s="37"/>
      <c r="R19" s="37"/>
      <c r="S19" s="37"/>
      <c r="T19" s="37"/>
      <c r="U19" s="37"/>
      <c r="V19" s="31"/>
      <c r="W19" s="31"/>
      <c r="X19" s="31"/>
      <c r="Y19" s="31"/>
      <c r="Z19" s="31"/>
    </row>
    <row r="20" spans="1:26" s="39" customFormat="1" ht="18">
      <c r="A20" s="234">
        <v>2</v>
      </c>
      <c r="B20" s="51" t="s">
        <v>32</v>
      </c>
      <c r="C20" s="50"/>
      <c r="D20" s="35"/>
      <c r="E20" s="48"/>
      <c r="F20" s="48"/>
      <c r="G20" s="209"/>
      <c r="H20" s="37"/>
      <c r="I20" s="38"/>
      <c r="J20" s="41"/>
      <c r="K20" s="37"/>
      <c r="L20" s="37"/>
      <c r="M20" s="37" t="e">
        <f>M19*0.15</f>
        <v>#REF!</v>
      </c>
      <c r="N20" s="37"/>
      <c r="O20" s="37"/>
      <c r="P20" s="37"/>
      <c r="Q20" s="37"/>
      <c r="R20" s="37"/>
      <c r="S20" s="37"/>
      <c r="T20" s="37"/>
      <c r="U20" s="37"/>
      <c r="V20" s="31"/>
      <c r="W20" s="31"/>
      <c r="X20" s="31"/>
      <c r="Y20" s="31"/>
      <c r="Z20" s="31"/>
    </row>
    <row r="21" spans="1:26" s="39" customFormat="1" ht="36">
      <c r="A21" s="234" t="s">
        <v>2</v>
      </c>
      <c r="B21" s="32" t="s">
        <v>206</v>
      </c>
      <c r="C21" s="33">
        <f>C14</f>
        <v>1800</v>
      </c>
      <c r="D21" s="35"/>
      <c r="E21" s="35"/>
      <c r="F21" s="35">
        <v>0.2124</v>
      </c>
      <c r="G21" s="208">
        <f>C21*F21</f>
        <v>382.32</v>
      </c>
      <c r="H21" s="37"/>
      <c r="I21" s="38"/>
      <c r="J21" s="41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1"/>
      <c r="W21" s="31"/>
      <c r="X21" s="31"/>
      <c r="Y21" s="31"/>
      <c r="Z21" s="31"/>
    </row>
    <row r="22" spans="1:26" s="39" customFormat="1" ht="36">
      <c r="A22" s="234" t="s">
        <v>3</v>
      </c>
      <c r="B22" s="32" t="s">
        <v>205</v>
      </c>
      <c r="C22" s="33">
        <f>C15</f>
        <v>7287</v>
      </c>
      <c r="D22" s="35"/>
      <c r="E22" s="35"/>
      <c r="F22" s="35">
        <v>0.4536</v>
      </c>
      <c r="G22" s="208">
        <f>C22*F22</f>
        <v>3305.3832</v>
      </c>
      <c r="H22" s="37"/>
      <c r="I22" s="38">
        <v>384</v>
      </c>
      <c r="J22" s="41" t="s">
        <v>44</v>
      </c>
      <c r="K22" s="37">
        <v>52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1"/>
      <c r="W22" s="31"/>
      <c r="X22" s="31"/>
      <c r="Y22" s="31"/>
      <c r="Z22" s="31"/>
    </row>
    <row r="23" spans="1:26" s="39" customFormat="1" ht="36">
      <c r="A23" s="234" t="s">
        <v>16</v>
      </c>
      <c r="B23" s="32" t="s">
        <v>30</v>
      </c>
      <c r="C23" s="33">
        <f>C16</f>
        <v>1875</v>
      </c>
      <c r="D23" s="35"/>
      <c r="E23" s="35"/>
      <c r="F23" s="35">
        <v>0.7854</v>
      </c>
      <c r="G23" s="208">
        <f>C23*F23</f>
        <v>1472.625</v>
      </c>
      <c r="H23" s="37"/>
      <c r="I23" s="38">
        <v>1978</v>
      </c>
      <c r="J23" s="41" t="s">
        <v>45</v>
      </c>
      <c r="K23" s="37">
        <v>193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1"/>
      <c r="W23" s="31"/>
      <c r="X23" s="31"/>
      <c r="Y23" s="31"/>
      <c r="Z23" s="31"/>
    </row>
    <row r="24" spans="1:26" s="39" customFormat="1" ht="36">
      <c r="A24" s="234" t="s">
        <v>18</v>
      </c>
      <c r="B24" s="32" t="s">
        <v>208</v>
      </c>
      <c r="C24" s="33">
        <f>C17</f>
        <v>3209</v>
      </c>
      <c r="D24" s="35"/>
      <c r="E24" s="35"/>
      <c r="F24" s="35">
        <v>1.2076</v>
      </c>
      <c r="G24" s="208">
        <f>C24*F24</f>
        <v>3875.1884</v>
      </c>
      <c r="H24" s="37"/>
      <c r="I24" s="38">
        <v>220</v>
      </c>
      <c r="J24" s="41" t="s">
        <v>97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1"/>
      <c r="W24" s="31"/>
      <c r="X24" s="31"/>
      <c r="Y24" s="31"/>
      <c r="Z24" s="31"/>
    </row>
    <row r="25" spans="1:26" s="39" customFormat="1" ht="36">
      <c r="A25" s="234" t="s">
        <v>19</v>
      </c>
      <c r="B25" s="32" t="s">
        <v>209</v>
      </c>
      <c r="C25" s="33">
        <f>C18</f>
        <v>1808</v>
      </c>
      <c r="D25" s="35"/>
      <c r="E25" s="35"/>
      <c r="F25" s="35">
        <v>1.6286</v>
      </c>
      <c r="G25" s="208">
        <f>C25*F25</f>
        <v>2944.5088</v>
      </c>
      <c r="H25" s="37"/>
      <c r="I25" s="38">
        <v>664</v>
      </c>
      <c r="J25" s="41" t="s">
        <v>93</v>
      </c>
      <c r="K25" s="37">
        <v>258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1"/>
      <c r="W25" s="31"/>
      <c r="X25" s="31"/>
      <c r="Y25" s="31"/>
      <c r="Z25" s="31"/>
    </row>
    <row r="26" spans="1:26" s="39" customFormat="1" ht="18">
      <c r="A26" s="234"/>
      <c r="B26" s="32"/>
      <c r="C26" s="33"/>
      <c r="D26" s="35"/>
      <c r="E26" s="584" t="s">
        <v>7</v>
      </c>
      <c r="F26" s="585"/>
      <c r="G26" s="209">
        <f>SUM(G21:G25)</f>
        <v>11980.025399999999</v>
      </c>
      <c r="H26" s="37"/>
      <c r="I26" s="38">
        <v>672</v>
      </c>
      <c r="J26" s="41" t="s">
        <v>46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1"/>
      <c r="W26" s="31"/>
      <c r="X26" s="31"/>
      <c r="Y26" s="31"/>
      <c r="Z26" s="31"/>
    </row>
    <row r="27" spans="1:26" s="39" customFormat="1" ht="18">
      <c r="A27" s="234">
        <v>3</v>
      </c>
      <c r="B27" s="49" t="s">
        <v>33</v>
      </c>
      <c r="C27" s="33"/>
      <c r="D27" s="35"/>
      <c r="E27" s="48"/>
      <c r="F27" s="48"/>
      <c r="G27" s="209"/>
      <c r="H27" s="37"/>
      <c r="I27" s="38"/>
      <c r="J27" s="41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1"/>
      <c r="W27" s="31"/>
      <c r="X27" s="31"/>
      <c r="Y27" s="31"/>
      <c r="Z27" s="31"/>
    </row>
    <row r="28" spans="1:26" s="39" customFormat="1" ht="18">
      <c r="A28" s="234" t="s">
        <v>4</v>
      </c>
      <c r="B28" s="32" t="s">
        <v>49</v>
      </c>
      <c r="C28" s="33"/>
      <c r="D28" s="35"/>
      <c r="E28" s="48"/>
      <c r="F28" s="48"/>
      <c r="G28" s="210">
        <f>G30*0.9</f>
        <v>32566.877640000002</v>
      </c>
      <c r="H28" s="83"/>
      <c r="I28" s="38"/>
      <c r="J28" s="41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1"/>
      <c r="W28" s="31"/>
      <c r="X28" s="31"/>
      <c r="Y28" s="31"/>
      <c r="Z28" s="31"/>
    </row>
    <row r="29" spans="1:26" s="39" customFormat="1" ht="18">
      <c r="A29" s="234" t="s">
        <v>5</v>
      </c>
      <c r="B29" s="32" t="s">
        <v>50</v>
      </c>
      <c r="C29" s="33"/>
      <c r="D29" s="35"/>
      <c r="E29" s="48"/>
      <c r="F29" s="48"/>
      <c r="G29" s="209">
        <f>G30-G28</f>
        <v>3618.5419599999987</v>
      </c>
      <c r="H29" s="83"/>
      <c r="I29" s="38"/>
      <c r="J29" s="41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1"/>
      <c r="W29" s="31"/>
      <c r="X29" s="31"/>
      <c r="Y29" s="31"/>
      <c r="Z29" s="31"/>
    </row>
    <row r="30" spans="1:26" s="39" customFormat="1" ht="18">
      <c r="A30" s="234"/>
      <c r="B30" s="32"/>
      <c r="C30" s="33"/>
      <c r="D30" s="35"/>
      <c r="E30" s="584" t="s">
        <v>7</v>
      </c>
      <c r="F30" s="585"/>
      <c r="G30" s="209">
        <f>G19-G26-G37</f>
        <v>36185.4196</v>
      </c>
      <c r="H30" s="37"/>
      <c r="I30" s="38"/>
      <c r="J30" s="41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1"/>
      <c r="W30" s="31"/>
      <c r="X30" s="31"/>
      <c r="Y30" s="31"/>
      <c r="Z30" s="31"/>
    </row>
    <row r="31" spans="1:26" s="39" customFormat="1" ht="18">
      <c r="A31" s="234">
        <v>2</v>
      </c>
      <c r="B31" s="51" t="s">
        <v>42</v>
      </c>
      <c r="C31" s="50"/>
      <c r="D31" s="35"/>
      <c r="E31" s="48"/>
      <c r="F31" s="48"/>
      <c r="G31" s="209"/>
      <c r="H31" s="37"/>
      <c r="I31" s="38"/>
      <c r="J31" s="41"/>
      <c r="K31" s="37"/>
      <c r="L31" s="37"/>
      <c r="M31" s="37">
        <f>M30*0.15</f>
        <v>0</v>
      </c>
      <c r="N31" s="37"/>
      <c r="O31" s="37"/>
      <c r="P31" s="37"/>
      <c r="Q31" s="37"/>
      <c r="R31" s="37"/>
      <c r="S31" s="37"/>
      <c r="T31" s="37"/>
      <c r="U31" s="37"/>
      <c r="V31" s="31"/>
      <c r="W31" s="31"/>
      <c r="X31" s="31"/>
      <c r="Y31" s="31"/>
      <c r="Z31" s="31"/>
    </row>
    <row r="32" spans="1:26" s="39" customFormat="1" ht="36">
      <c r="A32" s="234" t="s">
        <v>2</v>
      </c>
      <c r="B32" s="32" t="s">
        <v>206</v>
      </c>
      <c r="C32" s="33">
        <f>C14</f>
        <v>1800</v>
      </c>
      <c r="D32" s="36">
        <v>0.4</v>
      </c>
      <c r="E32" s="35">
        <v>0.15</v>
      </c>
      <c r="F32" s="36">
        <f>E32*D32</f>
        <v>0.06</v>
      </c>
      <c r="G32" s="208">
        <f>C32*F32</f>
        <v>108</v>
      </c>
      <c r="H32" s="37">
        <v>0.52</v>
      </c>
      <c r="I32" s="38"/>
      <c r="J32" s="41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1"/>
      <c r="W32" s="31"/>
      <c r="X32" s="31"/>
      <c r="Y32" s="31"/>
      <c r="Z32" s="31"/>
    </row>
    <row r="33" spans="1:26" s="39" customFormat="1" ht="36">
      <c r="A33" s="234" t="s">
        <v>3</v>
      </c>
      <c r="B33" s="32" t="s">
        <v>205</v>
      </c>
      <c r="C33" s="33">
        <f>C15</f>
        <v>7287</v>
      </c>
      <c r="D33" s="36">
        <v>0.6</v>
      </c>
      <c r="E33" s="35">
        <v>0.15</v>
      </c>
      <c r="F33" s="36">
        <f>E33*D33</f>
        <v>0.09</v>
      </c>
      <c r="G33" s="208">
        <f>C33*F33</f>
        <v>655.8299999999999</v>
      </c>
      <c r="H33" s="37">
        <v>0.76</v>
      </c>
      <c r="I33" s="38"/>
      <c r="J33" s="41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1"/>
      <c r="W33" s="31"/>
      <c r="X33" s="31"/>
      <c r="Y33" s="31"/>
      <c r="Z33" s="31"/>
    </row>
    <row r="34" spans="1:26" s="39" customFormat="1" ht="36">
      <c r="A34" s="234" t="s">
        <v>16</v>
      </c>
      <c r="B34" s="32" t="s">
        <v>207</v>
      </c>
      <c r="C34" s="33">
        <f>C16</f>
        <v>1875</v>
      </c>
      <c r="D34" s="36">
        <v>0.8</v>
      </c>
      <c r="E34" s="35">
        <v>0.15</v>
      </c>
      <c r="F34" s="36">
        <f>E34*D34</f>
        <v>0.12</v>
      </c>
      <c r="G34" s="208">
        <f>C34*F34</f>
        <v>225</v>
      </c>
      <c r="H34" s="37">
        <v>1</v>
      </c>
      <c r="I34" s="38"/>
      <c r="J34" s="41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1"/>
      <c r="W34" s="31"/>
      <c r="X34" s="31"/>
      <c r="Y34" s="31"/>
      <c r="Z34" s="31"/>
    </row>
    <row r="35" spans="1:26" s="39" customFormat="1" ht="36">
      <c r="A35" s="234" t="s">
        <v>18</v>
      </c>
      <c r="B35" s="32" t="s">
        <v>208</v>
      </c>
      <c r="C35" s="33">
        <f>C17</f>
        <v>3209</v>
      </c>
      <c r="D35" s="36">
        <v>1</v>
      </c>
      <c r="E35" s="35">
        <v>0.15</v>
      </c>
      <c r="F35" s="36">
        <f>E35*D35</f>
        <v>0.15</v>
      </c>
      <c r="G35" s="208">
        <f>C35*F35</f>
        <v>481.34999999999997</v>
      </c>
      <c r="H35" s="37">
        <v>1.2</v>
      </c>
      <c r="I35" s="38"/>
      <c r="J35" s="41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1"/>
      <c r="W35" s="31"/>
      <c r="X35" s="31"/>
      <c r="Y35" s="31"/>
      <c r="Z35" s="31"/>
    </row>
    <row r="36" spans="1:26" s="39" customFormat="1" ht="36">
      <c r="A36" s="234" t="s">
        <v>19</v>
      </c>
      <c r="B36" s="32" t="s">
        <v>209</v>
      </c>
      <c r="C36" s="33">
        <f>C18</f>
        <v>1808</v>
      </c>
      <c r="D36" s="36">
        <v>1</v>
      </c>
      <c r="E36" s="35">
        <v>0.15</v>
      </c>
      <c r="F36" s="36">
        <f>E36*D36</f>
        <v>0.15</v>
      </c>
      <c r="G36" s="208">
        <f>C36*F36</f>
        <v>271.2</v>
      </c>
      <c r="H36" s="37">
        <v>1.2</v>
      </c>
      <c r="I36" s="38"/>
      <c r="J36" s="41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1"/>
      <c r="W36" s="31"/>
      <c r="X36" s="31"/>
      <c r="Y36" s="31"/>
      <c r="Z36" s="31"/>
    </row>
    <row r="37" spans="1:26" s="39" customFormat="1" ht="18.75" thickBot="1">
      <c r="A37" s="211"/>
      <c r="B37" s="212"/>
      <c r="C37" s="213"/>
      <c r="D37" s="214"/>
      <c r="E37" s="611" t="s">
        <v>7</v>
      </c>
      <c r="F37" s="612"/>
      <c r="G37" s="215">
        <f>SUM(G32:G36)</f>
        <v>1741.3799999999999</v>
      </c>
      <c r="H37" s="37"/>
      <c r="I37" s="38"/>
      <c r="J37" s="41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1"/>
      <c r="W37" s="31"/>
      <c r="X37" s="31"/>
      <c r="Y37" s="31"/>
      <c r="Z37" s="31"/>
    </row>
    <row r="38" spans="1:26" s="39" customFormat="1" ht="18">
      <c r="A38" s="38"/>
      <c r="B38" s="46"/>
      <c r="C38" s="47"/>
      <c r="D38" s="43"/>
      <c r="E38" s="44"/>
      <c r="F38" s="44"/>
      <c r="G38" s="40"/>
      <c r="H38" s="37"/>
      <c r="I38" s="38"/>
      <c r="J38" s="41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1"/>
      <c r="W38" s="31"/>
      <c r="X38" s="31"/>
      <c r="Y38" s="31"/>
      <c r="Z38" s="31"/>
    </row>
    <row r="39" spans="1:26" s="39" customFormat="1" ht="18">
      <c r="A39" s="38"/>
      <c r="B39" s="46"/>
      <c r="C39" s="47"/>
      <c r="D39" s="43"/>
      <c r="E39" s="44"/>
      <c r="F39" s="44"/>
      <c r="G39" s="40"/>
      <c r="H39" s="37"/>
      <c r="I39" s="38"/>
      <c r="J39" s="41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1"/>
      <c r="W39" s="31"/>
      <c r="X39" s="31"/>
      <c r="Y39" s="31"/>
      <c r="Z39" s="31"/>
    </row>
    <row r="40" spans="1:26" s="39" customFormat="1" ht="18">
      <c r="A40" s="600" t="s">
        <v>14</v>
      </c>
      <c r="B40" s="600"/>
      <c r="C40" s="47"/>
      <c r="D40" s="43"/>
      <c r="E40" s="44"/>
      <c r="F40" s="44"/>
      <c r="G40" s="40"/>
      <c r="H40" s="37"/>
      <c r="I40" s="38"/>
      <c r="J40" s="41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1"/>
      <c r="W40" s="31"/>
      <c r="X40" s="31"/>
      <c r="Y40" s="31"/>
      <c r="Z40" s="31"/>
    </row>
    <row r="41" spans="1:26" s="39" customFormat="1" ht="18">
      <c r="A41" s="38"/>
      <c r="B41" s="46"/>
      <c r="C41" s="47"/>
      <c r="D41" s="43"/>
      <c r="E41" s="44"/>
      <c r="F41" s="44"/>
      <c r="G41" s="40"/>
      <c r="H41" s="37"/>
      <c r="I41" s="38"/>
      <c r="J41" s="41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1"/>
      <c r="W41" s="31"/>
      <c r="X41" s="31"/>
      <c r="Y41" s="31"/>
      <c r="Z41" s="31"/>
    </row>
    <row r="42" spans="1:26" s="39" customFormat="1" ht="18">
      <c r="A42" s="38"/>
      <c r="B42" s="46"/>
      <c r="C42" s="47"/>
      <c r="D42" s="43"/>
      <c r="E42" s="44"/>
      <c r="F42" s="44"/>
      <c r="G42" s="40"/>
      <c r="H42" s="37"/>
      <c r="I42" s="38"/>
      <c r="J42" s="41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1"/>
      <c r="W42" s="31"/>
      <c r="X42" s="31"/>
      <c r="Y42" s="31"/>
      <c r="Z42" s="31"/>
    </row>
    <row r="43" spans="1:26" s="39" customFormat="1" ht="18">
      <c r="A43" s="38"/>
      <c r="B43" s="46"/>
      <c r="C43" s="47"/>
      <c r="D43" s="43"/>
      <c r="E43" s="44"/>
      <c r="F43" s="44"/>
      <c r="G43" s="40"/>
      <c r="H43" s="37"/>
      <c r="I43" s="38"/>
      <c r="J43" s="41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1"/>
      <c r="W43" s="31"/>
      <c r="X43" s="31"/>
      <c r="Y43" s="31"/>
      <c r="Z43" s="31"/>
    </row>
    <row r="44" spans="1:26" s="39" customFormat="1" ht="18">
      <c r="A44" s="38"/>
      <c r="B44" s="130" t="s">
        <v>94</v>
      </c>
      <c r="C44" s="47"/>
      <c r="D44" s="43"/>
      <c r="E44" s="44"/>
      <c r="F44" s="44"/>
      <c r="G44" s="40"/>
      <c r="H44" s="37"/>
      <c r="I44" s="38"/>
      <c r="J44" s="41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1"/>
      <c r="W44" s="31"/>
      <c r="X44" s="31"/>
      <c r="Y44" s="31"/>
      <c r="Z44" s="31"/>
    </row>
    <row r="45" spans="1:26" s="39" customFormat="1" ht="18">
      <c r="A45" s="38"/>
      <c r="B45" s="130"/>
      <c r="C45" s="47"/>
      <c r="D45" s="43"/>
      <c r="E45" s="44"/>
      <c r="F45" s="44"/>
      <c r="G45" s="40"/>
      <c r="H45" s="37"/>
      <c r="I45" s="38"/>
      <c r="J45" s="41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1"/>
      <c r="W45" s="31"/>
      <c r="X45" s="31"/>
      <c r="Y45" s="31"/>
      <c r="Z45" s="31"/>
    </row>
    <row r="46" spans="1:26" s="39" customFormat="1" ht="18">
      <c r="A46" s="38"/>
      <c r="B46" s="130"/>
      <c r="C46" s="47"/>
      <c r="D46" s="43"/>
      <c r="E46" s="44"/>
      <c r="F46" s="44"/>
      <c r="G46" s="40"/>
      <c r="H46" s="37"/>
      <c r="I46" s="38"/>
      <c r="J46" s="41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1"/>
      <c r="W46" s="31"/>
      <c r="X46" s="31"/>
      <c r="Y46" s="31"/>
      <c r="Z46" s="31"/>
    </row>
    <row r="47" spans="1:26" s="39" customFormat="1" ht="18">
      <c r="A47" s="38"/>
      <c r="B47" s="601" t="s">
        <v>158</v>
      </c>
      <c r="C47" s="601"/>
      <c r="D47" s="601"/>
      <c r="E47" s="601"/>
      <c r="F47" s="44"/>
      <c r="G47" s="40"/>
      <c r="H47" s="37"/>
      <c r="I47" s="38"/>
      <c r="J47" s="41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1"/>
      <c r="W47" s="31"/>
      <c r="X47" s="31"/>
      <c r="Y47" s="31"/>
      <c r="Z47" s="31"/>
    </row>
    <row r="48" spans="1:26" s="39" customFormat="1" ht="18">
      <c r="A48" s="38"/>
      <c r="B48" s="601" t="s">
        <v>159</v>
      </c>
      <c r="C48" s="601"/>
      <c r="D48" s="601"/>
      <c r="E48" s="601"/>
      <c r="F48" s="44"/>
      <c r="G48" s="40"/>
      <c r="H48" s="37"/>
      <c r="I48" s="38"/>
      <c r="J48" s="41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1"/>
      <c r="W48" s="31"/>
      <c r="X48" s="31"/>
      <c r="Y48" s="31"/>
      <c r="Z48" s="31"/>
    </row>
    <row r="49" spans="1:26" s="39" customFormat="1" ht="18">
      <c r="A49" s="38"/>
      <c r="B49" s="46"/>
      <c r="C49" s="47"/>
      <c r="D49" s="43"/>
      <c r="E49" s="43"/>
      <c r="F49" s="43"/>
      <c r="G49" s="40"/>
      <c r="H49" s="37"/>
      <c r="I49" s="38"/>
      <c r="J49" s="41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1"/>
      <c r="W49" s="31"/>
      <c r="X49" s="31"/>
      <c r="Y49" s="31"/>
      <c r="Z49" s="31"/>
    </row>
    <row r="50" spans="1:26" s="1" customFormat="1" ht="23.25" customHeight="1">
      <c r="A50" s="18"/>
      <c r="B50" s="52"/>
      <c r="C50" s="23"/>
      <c r="D50" s="23"/>
      <c r="E50" s="3"/>
      <c r="F50" s="3"/>
      <c r="G50" s="3"/>
      <c r="H50" s="19"/>
      <c r="I50" s="18"/>
      <c r="J50" s="1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"/>
      <c r="W50" s="2"/>
      <c r="X50" s="2"/>
      <c r="Y50" s="2"/>
      <c r="Z50" s="2"/>
    </row>
    <row r="51" spans="1:26" ht="12.75">
      <c r="A51" s="28"/>
      <c r="B51" s="28"/>
      <c r="C51" s="28"/>
      <c r="D51" s="28"/>
      <c r="E51" s="595"/>
      <c r="F51" s="595"/>
      <c r="G51" s="595"/>
      <c r="H51" s="20"/>
      <c r="I51" s="567"/>
      <c r="J51" s="567"/>
      <c r="K51" s="567"/>
      <c r="L51" s="20"/>
      <c r="M51" s="21"/>
      <c r="N51" s="21"/>
      <c r="O51" s="20"/>
      <c r="P51" s="20"/>
      <c r="Q51" s="20"/>
      <c r="R51" s="22"/>
      <c r="S51" s="21"/>
      <c r="T51" s="20"/>
      <c r="U51" s="20"/>
      <c r="V51" s="3"/>
      <c r="W51" s="3"/>
      <c r="X51" s="3"/>
      <c r="Y51" s="3"/>
      <c r="Z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</sheetData>
  <sheetProtection/>
  <mergeCells count="29">
    <mergeCell ref="A40:B40"/>
    <mergeCell ref="B47:E47"/>
    <mergeCell ref="B48:E48"/>
    <mergeCell ref="B2:G2"/>
    <mergeCell ref="B3:G3"/>
    <mergeCell ref="F7:G7"/>
    <mergeCell ref="A9:E9"/>
    <mergeCell ref="F8:G10"/>
    <mergeCell ref="E37:F37"/>
    <mergeCell ref="A6:G6"/>
    <mergeCell ref="A11:A12"/>
    <mergeCell ref="B11:B12"/>
    <mergeCell ref="C11:C12"/>
    <mergeCell ref="E51:G51"/>
    <mergeCell ref="I7:T7"/>
    <mergeCell ref="D11:D12"/>
    <mergeCell ref="E11:E12"/>
    <mergeCell ref="E19:F19"/>
    <mergeCell ref="J11:J12"/>
    <mergeCell ref="E30:F30"/>
    <mergeCell ref="I51:K51"/>
    <mergeCell ref="G11:G12"/>
    <mergeCell ref="E26:F26"/>
    <mergeCell ref="M12:O12"/>
    <mergeCell ref="P12:R12"/>
    <mergeCell ref="F11:F12"/>
    <mergeCell ref="I11:I12"/>
    <mergeCell ref="K12:L12"/>
    <mergeCell ref="K11:U11"/>
  </mergeCells>
  <printOptions/>
  <pageMargins left="0.75" right="0.75" top="0.83" bottom="0.2" header="0.492125985" footer="0.24"/>
  <pageSetup horizontalDpi="300" verticalDpi="300" orientation="portrait" paperSize="9" scale="64" r:id="rId3"/>
  <legacyDrawing r:id="rId2"/>
  <oleObjects>
    <oleObject progId="Photoshop.Image.9" shapeId="86381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4.140625" style="0" customWidth="1"/>
    <col min="2" max="2" width="43.140625" style="0" customWidth="1"/>
    <col min="3" max="3" width="12.28125" style="0" customWidth="1"/>
    <col min="4" max="4" width="18.140625" style="0" customWidth="1"/>
    <col min="5" max="5" width="17.28125" style="0" customWidth="1"/>
    <col min="6" max="6" width="18.140625" style="0" customWidth="1"/>
    <col min="7" max="7" width="43.00390625" style="0" customWidth="1"/>
  </cols>
  <sheetData>
    <row r="1" spans="1:7" ht="13.5" thickTop="1">
      <c r="A1" s="84"/>
      <c r="B1" s="85"/>
      <c r="C1" s="85"/>
      <c r="D1" s="85"/>
      <c r="E1" s="85"/>
      <c r="F1" s="85"/>
      <c r="G1" s="86"/>
    </row>
    <row r="2" spans="1:7" ht="13.5" thickBot="1">
      <c r="A2" s="87"/>
      <c r="B2" s="3"/>
      <c r="C2" s="3"/>
      <c r="D2" s="3"/>
      <c r="E2" s="3"/>
      <c r="F2" s="3"/>
      <c r="G2" s="88"/>
    </row>
    <row r="3" spans="1:7" ht="13.5" thickBot="1">
      <c r="A3" s="616" t="s">
        <v>89</v>
      </c>
      <c r="B3" s="617"/>
      <c r="C3" s="617"/>
      <c r="D3" s="617"/>
      <c r="E3" s="617"/>
      <c r="F3" s="617"/>
      <c r="G3" s="618"/>
    </row>
    <row r="4" spans="1:7" ht="12.75">
      <c r="A4" s="89"/>
      <c r="B4" s="90"/>
      <c r="C4" s="91" t="s">
        <v>51</v>
      </c>
      <c r="D4" s="91" t="s">
        <v>52</v>
      </c>
      <c r="E4" s="91" t="s">
        <v>53</v>
      </c>
      <c r="F4" s="91" t="s">
        <v>54</v>
      </c>
      <c r="G4" s="92" t="s">
        <v>55</v>
      </c>
    </row>
    <row r="5" spans="1:7" ht="41.25" customHeight="1">
      <c r="A5" s="93" t="s">
        <v>17</v>
      </c>
      <c r="B5" s="94" t="s">
        <v>56</v>
      </c>
      <c r="C5" s="95" t="s">
        <v>57</v>
      </c>
      <c r="D5" s="95"/>
      <c r="E5" s="95"/>
      <c r="F5" s="95"/>
      <c r="G5" s="96"/>
    </row>
    <row r="6" spans="1:7" ht="52.5" customHeight="1">
      <c r="A6" s="97">
        <v>23770</v>
      </c>
      <c r="B6" s="98" t="s">
        <v>58</v>
      </c>
      <c r="C6" s="95" t="s">
        <v>23</v>
      </c>
      <c r="D6" s="99">
        <v>0.144</v>
      </c>
      <c r="E6" s="100">
        <v>1120.94</v>
      </c>
      <c r="F6" s="100">
        <f aca="true" t="shared" si="0" ref="F6:F12">ROUNDDOWN(D6*E6,2)</f>
        <v>161.41</v>
      </c>
      <c r="G6" s="96" t="s">
        <v>59</v>
      </c>
    </row>
    <row r="7" spans="1:7" ht="30.75" customHeight="1">
      <c r="A7" s="101"/>
      <c r="B7" s="98" t="s">
        <v>60</v>
      </c>
      <c r="C7" s="95" t="s">
        <v>23</v>
      </c>
      <c r="D7" s="99">
        <v>0.144</v>
      </c>
      <c r="E7" s="100">
        <v>195.89</v>
      </c>
      <c r="F7" s="100">
        <f t="shared" si="0"/>
        <v>28.2</v>
      </c>
      <c r="G7" s="96" t="s">
        <v>61</v>
      </c>
    </row>
    <row r="8" spans="1:7" ht="25.5" customHeight="1">
      <c r="A8" s="101"/>
      <c r="B8" s="98" t="s">
        <v>62</v>
      </c>
      <c r="C8" s="95"/>
      <c r="D8" s="100">
        <v>6.2928</v>
      </c>
      <c r="E8" s="100">
        <v>85.85</v>
      </c>
      <c r="F8" s="100">
        <f t="shared" si="0"/>
        <v>540.23</v>
      </c>
      <c r="G8" s="102" t="s">
        <v>63</v>
      </c>
    </row>
    <row r="9" spans="1:7" ht="15.75" customHeight="1">
      <c r="A9" s="101"/>
      <c r="B9" s="98" t="s">
        <v>64</v>
      </c>
      <c r="C9" s="95" t="s">
        <v>65</v>
      </c>
      <c r="D9" s="100">
        <v>1</v>
      </c>
      <c r="E9" s="100">
        <v>6.81</v>
      </c>
      <c r="F9" s="100">
        <f t="shared" si="0"/>
        <v>6.81</v>
      </c>
      <c r="G9" s="96"/>
    </row>
    <row r="10" spans="1:7" ht="11.25" customHeight="1">
      <c r="A10" s="101"/>
      <c r="B10" s="98" t="s">
        <v>66</v>
      </c>
      <c r="C10" s="95" t="s">
        <v>65</v>
      </c>
      <c r="D10" s="100">
        <v>7</v>
      </c>
      <c r="E10" s="100">
        <v>6.81</v>
      </c>
      <c r="F10" s="100">
        <f t="shared" si="0"/>
        <v>47.67</v>
      </c>
      <c r="G10" s="96"/>
    </row>
    <row r="11" spans="1:7" ht="24.75" customHeight="1">
      <c r="A11" s="101"/>
      <c r="B11" s="98" t="s">
        <v>67</v>
      </c>
      <c r="C11" s="95" t="s">
        <v>65</v>
      </c>
      <c r="D11" s="100">
        <v>5</v>
      </c>
      <c r="E11" s="100">
        <v>5.18</v>
      </c>
      <c r="F11" s="100">
        <f t="shared" si="0"/>
        <v>25.9</v>
      </c>
      <c r="G11" s="96"/>
    </row>
    <row r="12" spans="1:7" ht="31.5" customHeight="1">
      <c r="A12" s="101"/>
      <c r="B12" s="98" t="s">
        <v>68</v>
      </c>
      <c r="C12" s="95" t="s">
        <v>22</v>
      </c>
      <c r="D12" s="100">
        <v>4</v>
      </c>
      <c r="E12" s="100">
        <v>5.08</v>
      </c>
      <c r="F12" s="100">
        <f t="shared" si="0"/>
        <v>20.32</v>
      </c>
      <c r="G12" s="96"/>
    </row>
    <row r="13" spans="1:7" ht="13.5" thickBot="1">
      <c r="A13" s="103"/>
      <c r="B13" s="104" t="s">
        <v>7</v>
      </c>
      <c r="C13" s="105"/>
      <c r="D13" s="105"/>
      <c r="E13" s="105"/>
      <c r="F13" s="106">
        <f>SUM(F6:F12)</f>
        <v>830.54</v>
      </c>
      <c r="G13" s="107" t="s">
        <v>69</v>
      </c>
    </row>
    <row r="14" spans="1:7" ht="13.5" thickBot="1">
      <c r="A14" s="108"/>
      <c r="B14" s="109" t="s">
        <v>70</v>
      </c>
      <c r="C14" s="110"/>
      <c r="D14" s="110"/>
      <c r="E14" s="110"/>
      <c r="F14" s="111">
        <f>F13*1.25</f>
        <v>1038.175</v>
      </c>
      <c r="G14" s="112"/>
    </row>
    <row r="15" spans="1:7" ht="12.75">
      <c r="A15" s="87"/>
      <c r="B15" s="3"/>
      <c r="C15" s="3"/>
      <c r="D15" s="3"/>
      <c r="E15" s="3"/>
      <c r="F15" s="3"/>
      <c r="G15" s="88"/>
    </row>
    <row r="16" spans="1:7" ht="14.25" customHeight="1">
      <c r="A16" s="87"/>
      <c r="B16" s="3"/>
      <c r="C16" s="3"/>
      <c r="D16" s="3"/>
      <c r="E16" s="3"/>
      <c r="F16" s="3"/>
      <c r="G16" s="88"/>
    </row>
  </sheetData>
  <sheetProtection/>
  <mergeCells count="1">
    <mergeCell ref="A3:G3"/>
  </mergeCells>
  <printOptions/>
  <pageMargins left="0.75" right="0.75" top="1" bottom="1" header="0.492125985" footer="0.492125985"/>
  <pageSetup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="75" zoomScaleSheetLayoutView="75" zoomScalePageLayoutView="0" workbookViewId="0" topLeftCell="A1">
      <selection activeCell="B10" sqref="B10"/>
    </sheetView>
  </sheetViews>
  <sheetFormatPr defaultColWidth="9.140625" defaultRowHeight="12.75"/>
  <cols>
    <col min="1" max="1" width="9.140625" style="66" customWidth="1"/>
    <col min="2" max="2" width="13.7109375" style="66" customWidth="1"/>
    <col min="3" max="3" width="80.421875" style="66" customWidth="1"/>
    <col min="4" max="4" width="9.140625" style="66" customWidth="1"/>
    <col min="5" max="5" width="11.421875" style="66" customWidth="1"/>
    <col min="6" max="6" width="14.28125" style="66" customWidth="1"/>
    <col min="7" max="7" width="13.00390625" style="66" customWidth="1"/>
    <col min="8" max="8" width="9.140625" style="66" customWidth="1"/>
    <col min="9" max="9" width="9.421875" style="66" bestFit="1" customWidth="1"/>
    <col min="10" max="10" width="9.7109375" style="66" bestFit="1" customWidth="1"/>
    <col min="11" max="11" width="9.28125" style="66" bestFit="1" customWidth="1"/>
    <col min="12" max="16384" width="9.140625" style="66" customWidth="1"/>
  </cols>
  <sheetData>
    <row r="1" ht="129.75" customHeight="1"/>
    <row r="2" spans="1:2" ht="28.5" customHeight="1">
      <c r="A2" s="58" t="s">
        <v>43</v>
      </c>
      <c r="B2" s="58"/>
    </row>
    <row r="3" spans="1:2" ht="18.75" customHeight="1">
      <c r="A3" s="59" t="s">
        <v>91</v>
      </c>
      <c r="B3" s="59"/>
    </row>
    <row r="4" spans="1:2" ht="20.25">
      <c r="A4" s="60" t="s">
        <v>10</v>
      </c>
      <c r="B4" s="60"/>
    </row>
    <row r="5" spans="1:3" ht="27" customHeight="1">
      <c r="A5" s="623" t="s">
        <v>99</v>
      </c>
      <c r="B5" s="623"/>
      <c r="C5" s="623"/>
    </row>
    <row r="7" ht="13.5" thickBot="1"/>
    <row r="8" spans="1:7" ht="42" thickBot="1" thickTop="1">
      <c r="A8" s="67" t="s">
        <v>13</v>
      </c>
      <c r="B8" s="67" t="s">
        <v>34</v>
      </c>
      <c r="C8" s="67" t="s">
        <v>35</v>
      </c>
      <c r="D8" s="67" t="s">
        <v>36</v>
      </c>
      <c r="E8" s="68" t="s">
        <v>37</v>
      </c>
      <c r="F8" s="67" t="s">
        <v>38</v>
      </c>
      <c r="G8" s="67" t="s">
        <v>106</v>
      </c>
    </row>
    <row r="9" spans="1:7" ht="15.75" thickTop="1">
      <c r="A9" s="69"/>
      <c r="B9" s="70"/>
      <c r="C9" s="81" t="s">
        <v>98</v>
      </c>
      <c r="D9" s="71"/>
      <c r="E9" s="71"/>
      <c r="F9" s="71"/>
      <c r="G9" s="72"/>
    </row>
    <row r="10" spans="1:8" ht="18" customHeight="1">
      <c r="A10" s="73"/>
      <c r="B10" s="74">
        <v>6501</v>
      </c>
      <c r="C10" s="61" t="s">
        <v>107</v>
      </c>
      <c r="D10" s="62" t="s">
        <v>15</v>
      </c>
      <c r="E10" s="64">
        <v>21.5</v>
      </c>
      <c r="F10" s="63">
        <f>H10*1.25</f>
        <v>1459.1374999999998</v>
      </c>
      <c r="G10" s="75">
        <f>E10*F10-0.01</f>
        <v>31371.446249999997</v>
      </c>
      <c r="H10" s="66">
        <v>1167.31</v>
      </c>
    </row>
    <row r="11" spans="1:7" ht="29.25" customHeight="1" thickBot="1">
      <c r="A11" s="76"/>
      <c r="B11" s="77"/>
      <c r="C11" s="78"/>
      <c r="D11" s="78"/>
      <c r="E11" s="78"/>
      <c r="F11" s="79" t="s">
        <v>39</v>
      </c>
      <c r="G11" s="65">
        <f>SUM(G10:G10)</f>
        <v>31371.446249999997</v>
      </c>
    </row>
    <row r="12" ht="48.75" customHeight="1" thickTop="1"/>
    <row r="15" ht="12.75">
      <c r="A15" s="66" t="s">
        <v>71</v>
      </c>
    </row>
    <row r="16" spans="1:4" ht="15.75" thickBot="1">
      <c r="A16" s="113"/>
      <c r="B16" s="113"/>
      <c r="C16" s="113"/>
      <c r="D16" s="113"/>
    </row>
    <row r="17" spans="1:4" ht="15">
      <c r="A17" s="624" t="s">
        <v>72</v>
      </c>
      <c r="B17" s="625"/>
      <c r="C17" s="114" t="s">
        <v>73</v>
      </c>
      <c r="D17" s="115"/>
    </row>
    <row r="18" spans="1:4" ht="15">
      <c r="A18" s="116"/>
      <c r="B18" s="117"/>
      <c r="C18" s="118" t="s">
        <v>74</v>
      </c>
      <c r="D18" s="115"/>
    </row>
    <row r="19" spans="1:4" ht="15.75">
      <c r="A19" s="116"/>
      <c r="B19" s="117"/>
      <c r="C19" s="119" t="s">
        <v>75</v>
      </c>
      <c r="D19" s="115"/>
    </row>
    <row r="20" spans="1:4" ht="15">
      <c r="A20" s="626" t="s">
        <v>76</v>
      </c>
      <c r="B20" s="627"/>
      <c r="C20" s="118" t="s">
        <v>77</v>
      </c>
      <c r="D20" s="115"/>
    </row>
    <row r="21" spans="1:4" ht="15">
      <c r="A21" s="626"/>
      <c r="B21" s="627"/>
      <c r="C21" s="118" t="s">
        <v>78</v>
      </c>
      <c r="D21" s="115"/>
    </row>
    <row r="22" spans="1:4" ht="15.75">
      <c r="A22" s="626"/>
      <c r="B22" s="627"/>
      <c r="C22" s="119" t="s">
        <v>79</v>
      </c>
      <c r="D22" s="115"/>
    </row>
    <row r="23" spans="1:4" ht="15">
      <c r="A23" s="619" t="s">
        <v>80</v>
      </c>
      <c r="B23" s="620"/>
      <c r="C23" s="118" t="s">
        <v>81</v>
      </c>
      <c r="D23" s="115"/>
    </row>
    <row r="24" spans="1:4" ht="15">
      <c r="A24" s="120"/>
      <c r="B24" s="121"/>
      <c r="C24" s="118" t="s">
        <v>82</v>
      </c>
      <c r="D24" s="115"/>
    </row>
    <row r="25" spans="1:3" ht="15.75">
      <c r="A25" s="122"/>
      <c r="B25" s="123"/>
      <c r="C25" s="119" t="s">
        <v>83</v>
      </c>
    </row>
    <row r="26" spans="1:3" ht="15">
      <c r="A26" s="619" t="s">
        <v>84</v>
      </c>
      <c r="B26" s="620"/>
      <c r="C26" s="118" t="s">
        <v>85</v>
      </c>
    </row>
    <row r="27" spans="1:3" ht="15">
      <c r="A27" s="120"/>
      <c r="B27" s="121"/>
      <c r="C27" s="118" t="s">
        <v>78</v>
      </c>
    </row>
    <row r="28" spans="1:3" ht="16.5" thickBot="1">
      <c r="A28" s="122"/>
      <c r="B28" s="123"/>
      <c r="C28" s="119" t="s">
        <v>86</v>
      </c>
    </row>
    <row r="29" spans="1:3" ht="15.75" thickBot="1">
      <c r="A29" s="621" t="s">
        <v>87</v>
      </c>
      <c r="B29" s="622"/>
      <c r="C29" s="124" t="s">
        <v>88</v>
      </c>
    </row>
  </sheetData>
  <sheetProtection/>
  <mergeCells count="8">
    <mergeCell ref="A26:B26"/>
    <mergeCell ref="A29:B29"/>
    <mergeCell ref="A5:C5"/>
    <mergeCell ref="A17:B17"/>
    <mergeCell ref="A20:B20"/>
    <mergeCell ref="A21:B21"/>
    <mergeCell ref="A22:B22"/>
    <mergeCell ref="A23:B23"/>
  </mergeCells>
  <printOptions/>
  <pageMargins left="0.75" right="0.75" top="1.534251969" bottom="1" header="0.492125985" footer="0.492125985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9.140625" style="66" customWidth="1"/>
    <col min="2" max="2" width="13.7109375" style="66" customWidth="1"/>
    <col min="3" max="3" width="80.421875" style="66" customWidth="1"/>
    <col min="4" max="4" width="9.140625" style="66" customWidth="1"/>
    <col min="5" max="5" width="11.421875" style="66" customWidth="1"/>
    <col min="6" max="6" width="14.28125" style="66" customWidth="1"/>
    <col min="7" max="7" width="13.00390625" style="66" customWidth="1"/>
    <col min="8" max="8" width="9.140625" style="66" customWidth="1"/>
    <col min="9" max="9" width="9.421875" style="66" bestFit="1" customWidth="1"/>
    <col min="10" max="10" width="9.7109375" style="66" bestFit="1" customWidth="1"/>
    <col min="11" max="11" width="9.28125" style="66" bestFit="1" customWidth="1"/>
    <col min="12" max="16384" width="9.140625" style="66" customWidth="1"/>
  </cols>
  <sheetData>
    <row r="1" ht="129.75" customHeight="1"/>
    <row r="2" spans="1:2" ht="28.5" customHeight="1">
      <c r="A2" s="58" t="s">
        <v>43</v>
      </c>
      <c r="B2" s="58"/>
    </row>
    <row r="3" spans="1:2" ht="18.75" customHeight="1">
      <c r="A3" s="59" t="s">
        <v>90</v>
      </c>
      <c r="B3" s="59"/>
    </row>
    <row r="4" spans="1:2" ht="20.25">
      <c r="A4" s="60" t="s">
        <v>10</v>
      </c>
      <c r="B4" s="60"/>
    </row>
    <row r="5" spans="1:3" ht="27" customHeight="1">
      <c r="A5" s="623" t="s">
        <v>108</v>
      </c>
      <c r="B5" s="623"/>
      <c r="C5" s="623"/>
    </row>
    <row r="7" ht="13.5" thickBot="1"/>
    <row r="8" spans="1:7" ht="42" thickBot="1" thickTop="1">
      <c r="A8" s="67" t="s">
        <v>13</v>
      </c>
      <c r="B8" s="67" t="s">
        <v>34</v>
      </c>
      <c r="C8" s="67" t="s">
        <v>35</v>
      </c>
      <c r="D8" s="67" t="s">
        <v>36</v>
      </c>
      <c r="E8" s="68" t="s">
        <v>37</v>
      </c>
      <c r="F8" s="67" t="s">
        <v>38</v>
      </c>
      <c r="G8" s="67" t="s">
        <v>106</v>
      </c>
    </row>
    <row r="9" spans="1:7" ht="15.75" thickTop="1">
      <c r="A9" s="69"/>
      <c r="B9" s="70"/>
      <c r="C9" s="81" t="s">
        <v>105</v>
      </c>
      <c r="D9" s="71"/>
      <c r="E9" s="71"/>
      <c r="F9" s="71"/>
      <c r="G9" s="72"/>
    </row>
    <row r="10" spans="1:7" ht="18" customHeight="1">
      <c r="A10" s="73"/>
      <c r="B10" s="74">
        <v>6501</v>
      </c>
      <c r="C10" s="61" t="s">
        <v>107</v>
      </c>
      <c r="D10" s="62" t="s">
        <v>15</v>
      </c>
      <c r="E10" s="64">
        <v>20.58</v>
      </c>
      <c r="F10" s="63">
        <f>'anexo dissipador 2x1,20'!F10</f>
        <v>1459.1374999999998</v>
      </c>
      <c r="G10" s="75">
        <f>E10*F10-0.01</f>
        <v>30029.039749999996</v>
      </c>
    </row>
    <row r="11" spans="1:7" ht="29.25" customHeight="1" thickBot="1">
      <c r="A11" s="76"/>
      <c r="B11" s="77"/>
      <c r="C11" s="78"/>
      <c r="D11" s="78"/>
      <c r="E11" s="78"/>
      <c r="F11" s="79" t="s">
        <v>39</v>
      </c>
      <c r="G11" s="65">
        <f>SUM(G10:G10)</f>
        <v>30029.039749999996</v>
      </c>
    </row>
    <row r="12" ht="48.75" customHeight="1" thickTop="1"/>
    <row r="15" ht="12.75">
      <c r="A15" s="66" t="s">
        <v>71</v>
      </c>
    </row>
    <row r="16" spans="1:4" ht="15.75" thickBot="1">
      <c r="A16" s="113"/>
      <c r="B16" s="113"/>
      <c r="C16" s="113"/>
      <c r="D16" s="113"/>
    </row>
    <row r="17" spans="1:4" ht="15">
      <c r="A17" s="624" t="s">
        <v>72</v>
      </c>
      <c r="B17" s="625"/>
      <c r="C17" s="114" t="s">
        <v>102</v>
      </c>
      <c r="D17" s="115"/>
    </row>
    <row r="18" spans="1:4" ht="15">
      <c r="A18" s="116"/>
      <c r="B18" s="117"/>
      <c r="C18" s="118" t="s">
        <v>74</v>
      </c>
      <c r="D18" s="115"/>
    </row>
    <row r="19" spans="1:4" ht="15.75">
      <c r="A19" s="116"/>
      <c r="B19" s="117"/>
      <c r="C19" s="119" t="s">
        <v>103</v>
      </c>
      <c r="D19" s="115"/>
    </row>
    <row r="20" spans="1:4" ht="15">
      <c r="A20" s="626" t="s">
        <v>76</v>
      </c>
      <c r="B20" s="627"/>
      <c r="C20" s="118" t="s">
        <v>77</v>
      </c>
      <c r="D20" s="115"/>
    </row>
    <row r="21" spans="1:4" ht="15">
      <c r="A21" s="626"/>
      <c r="B21" s="627"/>
      <c r="C21" s="118" t="s">
        <v>78</v>
      </c>
      <c r="D21" s="115"/>
    </row>
    <row r="22" spans="1:4" ht="15.75">
      <c r="A22" s="626"/>
      <c r="B22" s="627"/>
      <c r="C22" s="119" t="s">
        <v>79</v>
      </c>
      <c r="D22" s="115"/>
    </row>
    <row r="23" spans="1:4" ht="15">
      <c r="A23" s="619" t="s">
        <v>80</v>
      </c>
      <c r="B23" s="620"/>
      <c r="C23" s="118" t="s">
        <v>81</v>
      </c>
      <c r="D23" s="115"/>
    </row>
    <row r="24" spans="1:4" ht="15">
      <c r="A24" s="120"/>
      <c r="B24" s="121"/>
      <c r="C24" s="118" t="s">
        <v>100</v>
      </c>
      <c r="D24" s="115"/>
    </row>
    <row r="25" spans="1:3" ht="15.75">
      <c r="A25" s="122"/>
      <c r="B25" s="123"/>
      <c r="C25" s="119" t="s">
        <v>101</v>
      </c>
    </row>
    <row r="26" spans="1:3" ht="15">
      <c r="A26" s="619" t="s">
        <v>84</v>
      </c>
      <c r="B26" s="620"/>
      <c r="C26" s="118" t="s">
        <v>85</v>
      </c>
    </row>
    <row r="27" spans="1:3" ht="15">
      <c r="A27" s="120"/>
      <c r="B27" s="121"/>
      <c r="C27" s="118" t="s">
        <v>78</v>
      </c>
    </row>
    <row r="28" spans="1:3" ht="16.5" thickBot="1">
      <c r="A28" s="122"/>
      <c r="B28" s="123"/>
      <c r="C28" s="119" t="s">
        <v>86</v>
      </c>
    </row>
    <row r="29" spans="1:3" ht="15.75" thickBot="1">
      <c r="A29" s="621" t="s">
        <v>87</v>
      </c>
      <c r="B29" s="622"/>
      <c r="C29" s="124" t="s">
        <v>104</v>
      </c>
    </row>
  </sheetData>
  <sheetProtection/>
  <mergeCells count="8">
    <mergeCell ref="A26:B26"/>
    <mergeCell ref="A29:B29"/>
    <mergeCell ref="A5:C5"/>
    <mergeCell ref="A17:B17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7109375" style="0" customWidth="1"/>
    <col min="2" max="2" width="15.7109375" style="0" customWidth="1"/>
    <col min="3" max="3" width="12.7109375" style="0" customWidth="1"/>
    <col min="4" max="4" width="65.7109375" style="0" customWidth="1"/>
    <col min="5" max="5" width="8.7109375" style="0" customWidth="1"/>
    <col min="6" max="7" width="12.7109375" style="0" customWidth="1"/>
    <col min="8" max="8" width="15.7109375" style="0" customWidth="1"/>
  </cols>
  <sheetData>
    <row r="1" spans="1:8" ht="21.75" customHeight="1">
      <c r="A1" s="133"/>
      <c r="B1" s="134"/>
      <c r="C1" s="638"/>
      <c r="D1" s="638"/>
      <c r="E1" s="638"/>
      <c r="F1" s="638"/>
      <c r="G1" s="638"/>
      <c r="H1" s="639"/>
    </row>
    <row r="2" spans="1:8" ht="21.75" customHeight="1">
      <c r="A2" s="135"/>
      <c r="B2" s="136"/>
      <c r="C2" s="640" t="s">
        <v>114</v>
      </c>
      <c r="D2" s="640"/>
      <c r="E2" s="640"/>
      <c r="F2" s="640"/>
      <c r="G2" s="640"/>
      <c r="H2" s="641"/>
    </row>
    <row r="3" spans="1:8" ht="21.75" customHeight="1">
      <c r="A3" s="135"/>
      <c r="B3" s="136"/>
      <c r="C3" s="642" t="s">
        <v>113</v>
      </c>
      <c r="D3" s="642"/>
      <c r="E3" s="642"/>
      <c r="F3" s="642"/>
      <c r="G3" s="642"/>
      <c r="H3" s="643"/>
    </row>
    <row r="4" spans="1:8" ht="21.75" customHeight="1" thickBot="1">
      <c r="A4" s="140"/>
      <c r="B4" s="141"/>
      <c r="C4" s="644"/>
      <c r="D4" s="644"/>
      <c r="E4" s="644"/>
      <c r="F4" s="644"/>
      <c r="G4" s="644"/>
      <c r="H4" s="645"/>
    </row>
    <row r="5" spans="1:8" ht="19.5" customHeight="1">
      <c r="A5" s="137"/>
      <c r="B5" s="138"/>
      <c r="C5" s="138"/>
      <c r="D5" s="138"/>
      <c r="E5" s="138"/>
      <c r="F5" s="138"/>
      <c r="G5" s="138"/>
      <c r="H5" s="139"/>
    </row>
    <row r="6" spans="1:8" ht="19.5" customHeight="1">
      <c r="A6" s="646" t="s">
        <v>126</v>
      </c>
      <c r="B6" s="647"/>
      <c r="C6" s="647"/>
      <c r="D6" s="647"/>
      <c r="E6" s="647"/>
      <c r="F6" s="647"/>
      <c r="G6" s="647"/>
      <c r="H6" s="648"/>
    </row>
    <row r="7" spans="1:8" ht="19.5" customHeight="1">
      <c r="A7" s="137"/>
      <c r="B7" s="138"/>
      <c r="C7" s="138"/>
      <c r="D7" s="138"/>
      <c r="E7" s="136"/>
      <c r="F7" s="138"/>
      <c r="G7" s="138"/>
      <c r="H7" s="139"/>
    </row>
    <row r="8" spans="1:8" ht="19.5" customHeight="1">
      <c r="A8" s="649" t="s">
        <v>89</v>
      </c>
      <c r="B8" s="650"/>
      <c r="C8" s="650"/>
      <c r="D8" s="650"/>
      <c r="E8" s="650"/>
      <c r="F8" s="650"/>
      <c r="G8" s="650"/>
      <c r="H8" s="651"/>
    </row>
    <row r="9" spans="1:8" ht="19.5" customHeight="1">
      <c r="A9" s="142"/>
      <c r="B9" s="143"/>
      <c r="C9" s="143"/>
      <c r="D9" s="143"/>
      <c r="E9" s="143"/>
      <c r="F9" s="143"/>
      <c r="G9" s="143"/>
      <c r="H9" s="144"/>
    </row>
    <row r="10" spans="1:8" ht="19.5" customHeight="1">
      <c r="A10" s="654" t="s">
        <v>160</v>
      </c>
      <c r="B10" s="655"/>
      <c r="C10" s="655"/>
      <c r="D10" s="655"/>
      <c r="E10" s="655"/>
      <c r="F10" s="655"/>
      <c r="G10" s="655"/>
      <c r="H10" s="656"/>
    </row>
    <row r="11" spans="1:8" ht="19.5" customHeight="1">
      <c r="A11" s="137"/>
      <c r="B11" s="138"/>
      <c r="C11" s="138"/>
      <c r="D11" s="138"/>
      <c r="E11" s="138"/>
      <c r="F11" s="138"/>
      <c r="G11" s="138"/>
      <c r="H11" s="139"/>
    </row>
    <row r="12" spans="1:8" ht="19.5" customHeight="1">
      <c r="A12" s="662" t="s">
        <v>127</v>
      </c>
      <c r="B12" s="663"/>
      <c r="C12" s="628" t="s">
        <v>164</v>
      </c>
      <c r="D12" s="628"/>
      <c r="E12" s="628"/>
      <c r="F12" s="628"/>
      <c r="G12" s="628"/>
      <c r="H12" s="629"/>
    </row>
    <row r="13" spans="1:8" ht="19.5" customHeight="1">
      <c r="A13" s="662"/>
      <c r="B13" s="663"/>
      <c r="C13" s="628"/>
      <c r="D13" s="628"/>
      <c r="E13" s="628"/>
      <c r="F13" s="628"/>
      <c r="G13" s="628"/>
      <c r="H13" s="629"/>
    </row>
    <row r="14" spans="1:8" ht="19.5" customHeight="1">
      <c r="A14" s="174" t="s">
        <v>161</v>
      </c>
      <c r="B14" s="175"/>
      <c r="C14" s="628" t="s">
        <v>162</v>
      </c>
      <c r="D14" s="628"/>
      <c r="E14" s="628"/>
      <c r="F14" s="628"/>
      <c r="G14" s="628"/>
      <c r="H14" s="629"/>
    </row>
    <row r="15" spans="1:9" ht="19.5" customHeight="1">
      <c r="A15" s="657" t="s">
        <v>136</v>
      </c>
      <c r="B15" s="658"/>
      <c r="C15" s="658"/>
      <c r="D15" s="658"/>
      <c r="E15" s="658"/>
      <c r="F15" s="658"/>
      <c r="G15" s="658"/>
      <c r="H15" s="659"/>
      <c r="I15" s="131"/>
    </row>
    <row r="16" spans="1:9" ht="19.5" customHeight="1">
      <c r="A16" s="660" t="s">
        <v>137</v>
      </c>
      <c r="B16" s="661"/>
      <c r="C16" s="661"/>
      <c r="D16" s="661"/>
      <c r="E16" s="145" t="s">
        <v>135</v>
      </c>
      <c r="F16" s="229">
        <v>24.5</v>
      </c>
      <c r="G16" s="147" t="s">
        <v>9</v>
      </c>
      <c r="H16" s="148"/>
      <c r="I16" s="131"/>
    </row>
    <row r="17" spans="1:9" ht="24.75" customHeight="1">
      <c r="A17" s="664" t="s">
        <v>6</v>
      </c>
      <c r="B17" s="630" t="s">
        <v>116</v>
      </c>
      <c r="C17" s="630" t="s">
        <v>117</v>
      </c>
      <c r="D17" s="630" t="s">
        <v>124</v>
      </c>
      <c r="E17" s="630" t="s">
        <v>128</v>
      </c>
      <c r="F17" s="630" t="s">
        <v>8</v>
      </c>
      <c r="G17" s="630" t="s">
        <v>119</v>
      </c>
      <c r="H17" s="632" t="s">
        <v>122</v>
      </c>
      <c r="I17" s="131"/>
    </row>
    <row r="18" spans="1:9" ht="24.75" customHeight="1">
      <c r="A18" s="665"/>
      <c r="B18" s="631"/>
      <c r="C18" s="631"/>
      <c r="D18" s="631"/>
      <c r="E18" s="631"/>
      <c r="F18" s="631"/>
      <c r="G18" s="631"/>
      <c r="H18" s="633"/>
      <c r="I18" s="131"/>
    </row>
    <row r="19" spans="1:9" ht="19.5" customHeight="1">
      <c r="A19" s="149" t="s">
        <v>129</v>
      </c>
      <c r="B19" s="150"/>
      <c r="C19" s="150"/>
      <c r="D19" s="156" t="s">
        <v>130</v>
      </c>
      <c r="E19" s="150"/>
      <c r="F19" s="150"/>
      <c r="G19" s="150"/>
      <c r="H19" s="151"/>
      <c r="I19" s="131"/>
    </row>
    <row r="20" spans="1:9" ht="63.75" customHeight="1">
      <c r="A20" s="152" t="s">
        <v>20</v>
      </c>
      <c r="B20" s="177" t="s">
        <v>163</v>
      </c>
      <c r="C20" s="153">
        <v>91386</v>
      </c>
      <c r="D20" s="154" t="s">
        <v>131</v>
      </c>
      <c r="E20" s="153" t="s">
        <v>132</v>
      </c>
      <c r="F20" s="153">
        <v>0.024</v>
      </c>
      <c r="G20" s="153">
        <v>140.31</v>
      </c>
      <c r="H20" s="155">
        <f>TRUNC(F20*G20,2)</f>
        <v>3.36</v>
      </c>
      <c r="I20" s="131"/>
    </row>
    <row r="21" spans="1:9" ht="19.5" customHeight="1">
      <c r="A21" s="636" t="s">
        <v>133</v>
      </c>
      <c r="B21" s="637"/>
      <c r="C21" s="637"/>
      <c r="D21" s="637"/>
      <c r="E21" s="637"/>
      <c r="F21" s="637"/>
      <c r="G21" s="637"/>
      <c r="H21" s="157">
        <f>H20</f>
        <v>3.36</v>
      </c>
      <c r="I21" s="131"/>
    </row>
    <row r="22" spans="1:9" ht="19.5" customHeight="1">
      <c r="A22" s="634" t="s">
        <v>134</v>
      </c>
      <c r="B22" s="635"/>
      <c r="C22" s="635"/>
      <c r="D22" s="635"/>
      <c r="E22" s="635"/>
      <c r="F22" s="635"/>
      <c r="G22" s="635"/>
      <c r="H22" s="158">
        <f>TRUNC(H21*$F$16/100,2)</f>
        <v>0.82</v>
      </c>
      <c r="I22" s="131"/>
    </row>
    <row r="23" spans="1:9" ht="19.5" customHeight="1" thickBot="1">
      <c r="A23" s="652" t="s">
        <v>70</v>
      </c>
      <c r="B23" s="653"/>
      <c r="C23" s="653"/>
      <c r="D23" s="653"/>
      <c r="E23" s="653"/>
      <c r="F23" s="653"/>
      <c r="G23" s="653"/>
      <c r="H23" s="159">
        <f>H21+H22</f>
        <v>4.18</v>
      </c>
      <c r="I23" s="131"/>
    </row>
    <row r="24" spans="1:9" ht="12.75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9" ht="12.75">
      <c r="A25" s="131"/>
      <c r="B25" s="131"/>
      <c r="C25" s="131"/>
      <c r="D25" s="131"/>
      <c r="E25" s="131"/>
      <c r="F25" s="131"/>
      <c r="G25" s="131"/>
      <c r="H25" s="131"/>
      <c r="I25" s="131"/>
    </row>
    <row r="26" spans="1:9" ht="12.75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ht="15.75">
      <c r="A27" s="160" t="s">
        <v>12</v>
      </c>
      <c r="B27" s="160"/>
      <c r="C27" s="160"/>
      <c r="D27" s="160"/>
      <c r="E27" s="131"/>
      <c r="F27" s="131"/>
      <c r="G27" s="131"/>
      <c r="H27" s="131"/>
      <c r="I27" s="131"/>
    </row>
    <row r="28" spans="1:9" ht="15.75">
      <c r="A28" s="160"/>
      <c r="B28" s="160"/>
      <c r="C28" s="160"/>
      <c r="D28" s="160"/>
      <c r="E28" s="131"/>
      <c r="F28" s="131"/>
      <c r="G28" s="131"/>
      <c r="H28" s="131"/>
      <c r="I28" s="131"/>
    </row>
    <row r="29" spans="1:9" ht="15.75">
      <c r="A29" s="160"/>
      <c r="B29" s="160"/>
      <c r="C29" s="160"/>
      <c r="D29" s="160"/>
      <c r="E29" s="131"/>
      <c r="F29" s="131"/>
      <c r="G29" s="131"/>
      <c r="H29" s="131"/>
      <c r="I29" s="131"/>
    </row>
    <row r="30" spans="1:9" ht="15.75">
      <c r="A30" s="160"/>
      <c r="B30" s="160"/>
      <c r="C30" s="160"/>
      <c r="D30" s="160"/>
      <c r="E30" s="131"/>
      <c r="F30" s="131"/>
      <c r="G30" s="131"/>
      <c r="H30" s="131"/>
      <c r="I30" s="131"/>
    </row>
    <row r="31" spans="1:9" ht="15.75">
      <c r="A31" s="160"/>
      <c r="B31" s="160"/>
      <c r="C31" s="160"/>
      <c r="D31" s="160"/>
      <c r="E31" s="131"/>
      <c r="F31" s="131"/>
      <c r="G31" s="131"/>
      <c r="H31" s="131"/>
      <c r="I31" s="131"/>
    </row>
    <row r="32" spans="1:9" ht="15.75">
      <c r="A32" s="160"/>
      <c r="B32" s="160"/>
      <c r="C32" s="160"/>
      <c r="D32" s="160"/>
      <c r="E32" s="131"/>
      <c r="F32" s="131"/>
      <c r="G32" s="131"/>
      <c r="H32" s="131"/>
      <c r="I32" s="131"/>
    </row>
    <row r="33" spans="1:9" ht="15.75">
      <c r="A33" s="160"/>
      <c r="B33" s="160"/>
      <c r="C33" s="160"/>
      <c r="D33" s="160"/>
      <c r="E33" s="131"/>
      <c r="F33" s="131"/>
      <c r="G33" s="131"/>
      <c r="H33" s="131"/>
      <c r="I33" s="131"/>
    </row>
    <row r="34" spans="1:9" ht="15.75">
      <c r="A34" s="160"/>
      <c r="B34" s="160"/>
      <c r="C34" s="160"/>
      <c r="D34" s="160"/>
      <c r="E34" s="131"/>
      <c r="F34" s="131"/>
      <c r="G34" s="131"/>
      <c r="H34" s="131"/>
      <c r="I34" s="131"/>
    </row>
    <row r="35" spans="1:9" ht="15.75">
      <c r="A35" s="160"/>
      <c r="B35" s="160"/>
      <c r="C35" s="160"/>
      <c r="D35" s="160"/>
      <c r="E35" s="131"/>
      <c r="F35" s="131"/>
      <c r="G35" s="131"/>
      <c r="H35" s="131"/>
      <c r="I35" s="131"/>
    </row>
    <row r="36" spans="1:9" ht="15.75">
      <c r="A36" s="160"/>
      <c r="B36" s="160"/>
      <c r="C36" s="160"/>
      <c r="D36" s="160"/>
      <c r="E36" s="131"/>
      <c r="F36" s="131"/>
      <c r="G36" s="131"/>
      <c r="H36" s="131"/>
      <c r="I36" s="131"/>
    </row>
    <row r="37" spans="1:9" ht="18.75">
      <c r="A37" s="160"/>
      <c r="B37" s="160"/>
      <c r="C37" s="160"/>
      <c r="D37" s="162" t="s">
        <v>139</v>
      </c>
      <c r="E37" s="131"/>
      <c r="F37" s="131"/>
      <c r="G37" s="131"/>
      <c r="H37" s="131"/>
      <c r="I37" s="131"/>
    </row>
    <row r="38" spans="1:9" ht="15.75">
      <c r="A38" s="160"/>
      <c r="B38" s="160"/>
      <c r="C38" s="160"/>
      <c r="D38" s="161" t="s">
        <v>138</v>
      </c>
      <c r="E38" s="131"/>
      <c r="F38" s="131"/>
      <c r="G38" s="131"/>
      <c r="H38" s="131"/>
      <c r="I38" s="131"/>
    </row>
    <row r="39" spans="1:9" ht="15.75">
      <c r="A39" s="160"/>
      <c r="B39" s="160"/>
      <c r="C39" s="160"/>
      <c r="D39" s="160"/>
      <c r="E39" s="131"/>
      <c r="F39" s="131"/>
      <c r="G39" s="131"/>
      <c r="H39" s="131"/>
      <c r="I39" s="131"/>
    </row>
    <row r="40" spans="1:9" ht="12.75">
      <c r="A40" s="131"/>
      <c r="B40" s="131"/>
      <c r="C40" s="131"/>
      <c r="D40" s="131"/>
      <c r="E40" s="131"/>
      <c r="F40" s="131"/>
      <c r="G40" s="131"/>
      <c r="H40" s="131"/>
      <c r="I40" s="131"/>
    </row>
    <row r="41" spans="1:9" ht="12.75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ht="12.75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 ht="12.75">
      <c r="A43" s="131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131"/>
      <c r="B44" s="131"/>
      <c r="C44" s="131"/>
      <c r="D44" s="131"/>
      <c r="E44" s="131"/>
      <c r="F44" s="131"/>
      <c r="G44" s="131"/>
      <c r="H44" s="131"/>
      <c r="I44" s="131"/>
    </row>
  </sheetData>
  <sheetProtection/>
  <mergeCells count="23">
    <mergeCell ref="A23:G23"/>
    <mergeCell ref="A10:H10"/>
    <mergeCell ref="A15:H15"/>
    <mergeCell ref="A16:D16"/>
    <mergeCell ref="A12:B13"/>
    <mergeCell ref="A17:A18"/>
    <mergeCell ref="B17:B18"/>
    <mergeCell ref="C1:H1"/>
    <mergeCell ref="C2:H2"/>
    <mergeCell ref="C3:H3"/>
    <mergeCell ref="C4:H4"/>
    <mergeCell ref="A6:H6"/>
    <mergeCell ref="F17:F18"/>
    <mergeCell ref="C17:C18"/>
    <mergeCell ref="D17:D18"/>
    <mergeCell ref="C14:H14"/>
    <mergeCell ref="A8:H8"/>
    <mergeCell ref="C12:H13"/>
    <mergeCell ref="E17:E18"/>
    <mergeCell ref="G17:G18"/>
    <mergeCell ref="H17:H18"/>
    <mergeCell ref="A22:G22"/>
    <mergeCell ref="A21:G21"/>
  </mergeCells>
  <printOptions/>
  <pageMargins left="0.7086614173228347" right="0.3937007874015748" top="0.984251968503937" bottom="0.7480314960629921" header="0.31496062992125984" footer="0.31496062992125984"/>
  <pageSetup orientation="portrait" paperSize="9" scale="60" r:id="rId4"/>
  <drawing r:id="rId3"/>
  <legacyDrawing r:id="rId2"/>
  <oleObjects>
    <oleObject progId="Photoshop.Image.9" shapeId="1127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</dc:creator>
  <cp:keywords/>
  <dc:description/>
  <cp:lastModifiedBy>Engenharia PMSAL</cp:lastModifiedBy>
  <cp:lastPrinted>2020-01-18T00:32:53Z</cp:lastPrinted>
  <dcterms:created xsi:type="dcterms:W3CDTF">2003-01-17T09:48:22Z</dcterms:created>
  <dcterms:modified xsi:type="dcterms:W3CDTF">2020-04-23T16:12:51Z</dcterms:modified>
  <cp:category/>
  <cp:version/>
  <cp:contentType/>
  <cp:contentStatus/>
</cp:coreProperties>
</file>